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класс'!$B$1:$N$79</definedName>
    <definedName name="_xlnm._FilterDatabase" localSheetId="2" hidden="1">'11 класс'!$B$1:$N$86</definedName>
    <definedName name="_xlnm._FilterDatabase" localSheetId="0" hidden="1">'9 класс'!$B$1:$N$76</definedName>
  </definedNames>
  <calcPr fullCalcOnLoad="1"/>
</workbook>
</file>

<file path=xl/sharedStrings.xml><?xml version="1.0" encoding="utf-8"?>
<sst xmlns="http://schemas.openxmlformats.org/spreadsheetml/2006/main" count="631" uniqueCount="327">
  <si>
    <t>ФИО</t>
  </si>
  <si>
    <t>Регион</t>
  </si>
  <si>
    <t>Теория1</t>
  </si>
  <si>
    <t>Теория2</t>
  </si>
  <si>
    <t>Теория абс</t>
  </si>
  <si>
    <t>% выполения</t>
  </si>
  <si>
    <t>Ботаника</t>
  </si>
  <si>
    <t>Зоология</t>
  </si>
  <si>
    <t>Человек</t>
  </si>
  <si>
    <t>Биосистематика</t>
  </si>
  <si>
    <t>Сумма прак</t>
  </si>
  <si>
    <t>% выполнения общий</t>
  </si>
  <si>
    <t>Неверов А. М.</t>
  </si>
  <si>
    <t>г. Москва</t>
  </si>
  <si>
    <t>Мурзин В. А.</t>
  </si>
  <si>
    <t>Свердловская область</t>
  </si>
  <si>
    <t>Суздаленко А. С.</t>
  </si>
  <si>
    <t>Нагимов Р. Д.</t>
  </si>
  <si>
    <t>Пермский край</t>
  </si>
  <si>
    <t>Ковалев М. А.</t>
  </si>
  <si>
    <t>Кузьменко О. Л.</t>
  </si>
  <si>
    <t>Удмуртская Республика</t>
  </si>
  <si>
    <t>Корлякова М. Д.</t>
  </si>
  <si>
    <t>Смирнов М. С.</t>
  </si>
  <si>
    <t>Республика Коми</t>
  </si>
  <si>
    <t>Филиппова Д. К.</t>
  </si>
  <si>
    <t>Пензенская область</t>
  </si>
  <si>
    <t>Тычкова Е. В.</t>
  </si>
  <si>
    <t>Грушецкий Н. А.</t>
  </si>
  <si>
    <t>Новосибирская область</t>
  </si>
  <si>
    <t>Межлумян Е. В.</t>
  </si>
  <si>
    <t>Фомичева Ю. С.</t>
  </si>
  <si>
    <t>Тульская область</t>
  </si>
  <si>
    <t>Чуркина М. А.</t>
  </si>
  <si>
    <t>Поляков Д. И.</t>
  </si>
  <si>
    <t>Курская область</t>
  </si>
  <si>
    <t>Корякин Д. А.</t>
  </si>
  <si>
    <t>Воронежская область</t>
  </si>
  <si>
    <t>Автульева Д. О.</t>
  </si>
  <si>
    <t>Республика Татарстан (Татарстан)</t>
  </si>
  <si>
    <t>Литвяков  Н. А.</t>
  </si>
  <si>
    <t>Челябинская область</t>
  </si>
  <si>
    <t>Богомаз О. Д.</t>
  </si>
  <si>
    <t>г. Санкт-Петербург</t>
  </si>
  <si>
    <t>Извольская М. А.</t>
  </si>
  <si>
    <t>Давлетбаев Т. Р.</t>
  </si>
  <si>
    <t>Республика Мордовия</t>
  </si>
  <si>
    <t>Бызов Ф. С.</t>
  </si>
  <si>
    <t>Звездин Д. С.</t>
  </si>
  <si>
    <t>Жеглов Д. А.</t>
  </si>
  <si>
    <t>Дощанова   К. С.</t>
  </si>
  <si>
    <t>Туганаева Е. В.</t>
  </si>
  <si>
    <t>Сурков  М. М.</t>
  </si>
  <si>
    <t>Ямало-Ненецкий автономный округ</t>
  </si>
  <si>
    <t>Пустин П. В.</t>
  </si>
  <si>
    <t>Молев С. В.</t>
  </si>
  <si>
    <t>Овечкина А. Д.</t>
  </si>
  <si>
    <t>Московская область</t>
  </si>
  <si>
    <t>Мамаева А. А.</t>
  </si>
  <si>
    <t>Буракова Л. И.</t>
  </si>
  <si>
    <t>Чувашская Республика - Чувашия</t>
  </si>
  <si>
    <t>Завьялов А. Е.</t>
  </si>
  <si>
    <t>Владимирская область</t>
  </si>
  <si>
    <t>Щиплецова В. Т.</t>
  </si>
  <si>
    <t>Бродский Д. С.</t>
  </si>
  <si>
    <t>Чанышев Р. А.</t>
  </si>
  <si>
    <t>Вавилкина М. Е.</t>
  </si>
  <si>
    <t>Пополитов А. С.</t>
  </si>
  <si>
    <t>Синкевич А. И.</t>
  </si>
  <si>
    <t>Ушакова А. К.</t>
  </si>
  <si>
    <t>Кировская область</t>
  </si>
  <si>
    <t>Ковалева Д. К.</t>
  </si>
  <si>
    <t>ХМАО - Югра</t>
  </si>
  <si>
    <t>Винников  Р. С.</t>
  </si>
  <si>
    <t>Хабаровский край</t>
  </si>
  <si>
    <t>Чекаль М. В.</t>
  </si>
  <si>
    <t>Ленинградская область</t>
  </si>
  <si>
    <t>Бабкина О. А.</t>
  </si>
  <si>
    <t>Заикина А. А.</t>
  </si>
  <si>
    <t>Ростовская область</t>
  </si>
  <si>
    <t>Какнаева П. В.</t>
  </si>
  <si>
    <t>Осипов С. В.</t>
  </si>
  <si>
    <t>Лаврентьева К. А.</t>
  </si>
  <si>
    <t>Тверская область</t>
  </si>
  <si>
    <t>Лобанова А. А.</t>
  </si>
  <si>
    <t>Торгашинов А. Ю.</t>
  </si>
  <si>
    <t>Республика Дагестан</t>
  </si>
  <si>
    <t>Бадиков А. Р.</t>
  </si>
  <si>
    <t>Тамбовская область</t>
  </si>
  <si>
    <t>Забайкальский край</t>
  </si>
  <si>
    <t>Плешаков  А. Г.</t>
  </si>
  <si>
    <t>Урванцева А. Э.</t>
  </si>
  <si>
    <t>Калининградская область</t>
  </si>
  <si>
    <t>Захаров Т. Н.</t>
  </si>
  <si>
    <t>Шайхаттарова И. И.</t>
  </si>
  <si>
    <t>Дьяконова А. С.</t>
  </si>
  <si>
    <t>Брянская область</t>
  </si>
  <si>
    <t>Чекалин  . Д.</t>
  </si>
  <si>
    <t>Волгоградская область</t>
  </si>
  <si>
    <t>Шкляр А. А.</t>
  </si>
  <si>
    <t>Ульяновская область</t>
  </si>
  <si>
    <t>Буссами Л. К.</t>
  </si>
  <si>
    <t>г.Севастополь</t>
  </si>
  <si>
    <t>Курганская область</t>
  </si>
  <si>
    <t>Златогорская А. А.</t>
  </si>
  <si>
    <t>Нургалеева К. Р.</t>
  </si>
  <si>
    <t>Хижняк И. А.</t>
  </si>
  <si>
    <t>Лазарева  М. Р.</t>
  </si>
  <si>
    <t>Республика Калмыкия</t>
  </si>
  <si>
    <t>Кабардино-Балкарская республика</t>
  </si>
  <si>
    <t>Золенко М. А.</t>
  </si>
  <si>
    <t>Сычева Э. Е.</t>
  </si>
  <si>
    <t>Гусева М. Д.</t>
  </si>
  <si>
    <t>Омская область</t>
  </si>
  <si>
    <t>ботаника</t>
  </si>
  <si>
    <t>зоология</t>
  </si>
  <si>
    <t>человек</t>
  </si>
  <si>
    <t>микробиология</t>
  </si>
  <si>
    <t>Ватолкина Н. А.</t>
  </si>
  <si>
    <t>Колюпанова Н. М.</t>
  </si>
  <si>
    <t>Малеванник В. Р.</t>
  </si>
  <si>
    <t>Романова Т. А.</t>
  </si>
  <si>
    <t>Бачкова И. К.</t>
  </si>
  <si>
    <t>Красноярский край</t>
  </si>
  <si>
    <t>Гафурова Ч. Р.</t>
  </si>
  <si>
    <t>Владимиров Д. О.</t>
  </si>
  <si>
    <t>Есин Ю. И.</t>
  </si>
  <si>
    <t>Новицкая А. Г.</t>
  </si>
  <si>
    <t>Раскин Е. В.</t>
  </si>
  <si>
    <t>Конакова З. А.</t>
  </si>
  <si>
    <t>Замятин И. Д.</t>
  </si>
  <si>
    <t>Шевкопляс А. Е.</t>
  </si>
  <si>
    <t>Колотова А. А.</t>
  </si>
  <si>
    <t>Исаева И. Г.</t>
  </si>
  <si>
    <t>Семенова А. А.</t>
  </si>
  <si>
    <t>Фатыхова З. М.</t>
  </si>
  <si>
    <t>Бакланова Т. Ю.</t>
  </si>
  <si>
    <t>Гулк Е. И.</t>
  </si>
  <si>
    <t>Хайриева Г. И.</t>
  </si>
  <si>
    <t>Апель П. А.</t>
  </si>
  <si>
    <t>Питиков Е. Н.</t>
  </si>
  <si>
    <t>Девяткин Д. М.</t>
  </si>
  <si>
    <t>Кемеровская область</t>
  </si>
  <si>
    <t>Соркин А. А.</t>
  </si>
  <si>
    <t>Хайретдинова А. Х.</t>
  </si>
  <si>
    <t>Анисина А. А.</t>
  </si>
  <si>
    <t>Нижегородская область</t>
  </si>
  <si>
    <t>Тауберт К. А.</t>
  </si>
  <si>
    <t>Таран Ю. А.</t>
  </si>
  <si>
    <t>Солдатенкова А. А.</t>
  </si>
  <si>
    <t>Мустафин М. А.</t>
  </si>
  <si>
    <t>Демьянченко О. С.</t>
  </si>
  <si>
    <t>Штырляева О. А.</t>
  </si>
  <si>
    <t>Никишина С. Б.</t>
  </si>
  <si>
    <t>Бодунова Д. В.</t>
  </si>
  <si>
    <t>Загородний С. С.</t>
  </si>
  <si>
    <t>Обрящиков И. Е.</t>
  </si>
  <si>
    <t>Панова Т. В.</t>
  </si>
  <si>
    <t>Саратовская область</t>
  </si>
  <si>
    <t>Ефимочкина С. М.</t>
  </si>
  <si>
    <t>Колеватов В. А.</t>
  </si>
  <si>
    <t>Никитин П. А.</t>
  </si>
  <si>
    <t>Базикалова В. Ю.</t>
  </si>
  <si>
    <t>Бариев Т. Б.</t>
  </si>
  <si>
    <t>Асатрян А. А.</t>
  </si>
  <si>
    <t>Самарская область</t>
  </si>
  <si>
    <t>Шестакова А. А.</t>
  </si>
  <si>
    <t>Шилоносов Н. С.</t>
  </si>
  <si>
    <t>Майоров В. А.</t>
  </si>
  <si>
    <t>Окишева М. К.</t>
  </si>
  <si>
    <t>Сарыкова А. С.</t>
  </si>
  <si>
    <t>Фрыкин Р. И.</t>
  </si>
  <si>
    <t>Селивановский А. В.</t>
  </si>
  <si>
    <t>Пигиданов  А. А.</t>
  </si>
  <si>
    <t>Пантелеев Д. Д.</t>
  </si>
  <si>
    <t>Лазуткина В. А.</t>
  </si>
  <si>
    <t>Оренбургская область</t>
  </si>
  <si>
    <t>Мудрова А. В.</t>
  </si>
  <si>
    <t>Носкова Е. О.</t>
  </si>
  <si>
    <t>Баров Т. Ф.</t>
  </si>
  <si>
    <t>Комаренко А. А.</t>
  </si>
  <si>
    <t>Краснодарский край</t>
  </si>
  <si>
    <t>Сурков О. Н.</t>
  </si>
  <si>
    <t>Томская область</t>
  </si>
  <si>
    <t>Камчатский край</t>
  </si>
  <si>
    <t>Ставропольский край</t>
  </si>
  <si>
    <t>Романов Н. В.</t>
  </si>
  <si>
    <t>Иркутская область</t>
  </si>
  <si>
    <t>Астрахарская область</t>
  </si>
  <si>
    <t>Чупин Г. А.</t>
  </si>
  <si>
    <t>Русинов А. Ю.</t>
  </si>
  <si>
    <t>Ковыляева А. К.</t>
  </si>
  <si>
    <t>Косарев  Ю. А.</t>
  </si>
  <si>
    <t>Скворцов Д. П.</t>
  </si>
  <si>
    <t>Ярославская область</t>
  </si>
  <si>
    <t>Дьяконова К. С.</t>
  </si>
  <si>
    <t>Паско В. И.</t>
  </si>
  <si>
    <t>Куклина Е. В.</t>
  </si>
  <si>
    <t>Республика Марий Эл</t>
  </si>
  <si>
    <t>Алимова Я. Ш.</t>
  </si>
  <si>
    <t>Круглова  Е. В.</t>
  </si>
  <si>
    <t>Алексеев Н. О.</t>
  </si>
  <si>
    <t>Амурская область</t>
  </si>
  <si>
    <t>Тураева М.Ш.</t>
  </si>
  <si>
    <t>Чукотский АО</t>
  </si>
  <si>
    <t>Физраст</t>
  </si>
  <si>
    <t>Бх</t>
  </si>
  <si>
    <t>Молбиол</t>
  </si>
  <si>
    <t>Этология</t>
  </si>
  <si>
    <t>Пустовид А. С.</t>
  </si>
  <si>
    <t>Ярутич И. А.</t>
  </si>
  <si>
    <t>Гараев А. К.</t>
  </si>
  <si>
    <t>Афонин Д. С.</t>
  </si>
  <si>
    <t>Лосева Т. В.</t>
  </si>
  <si>
    <t>Горбунов А. М.</t>
  </si>
  <si>
    <t>Ярославцева Е. Т.</t>
  </si>
  <si>
    <t>Комбаров И. А.</t>
  </si>
  <si>
    <t>Пушкина Н. И.</t>
  </si>
  <si>
    <t>Вольхин И. А.</t>
  </si>
  <si>
    <t>Гайдукова С. А.</t>
  </si>
  <si>
    <t>Арасланова К. Р.</t>
  </si>
  <si>
    <t>Горева Т. А.</t>
  </si>
  <si>
    <t>Тулаева Е. Р.</t>
  </si>
  <si>
    <t>Зубарев В. М.</t>
  </si>
  <si>
    <t>Пастухова А. А.</t>
  </si>
  <si>
    <t>Архангельская область</t>
  </si>
  <si>
    <t>Зубарева В. М.</t>
  </si>
  <si>
    <t>Федотов Ф. А.</t>
  </si>
  <si>
    <t>Кириллова Д.К.</t>
  </si>
  <si>
    <t>Тишкин Г. В.</t>
  </si>
  <si>
    <t>Самигуллин Т. Р.</t>
  </si>
  <si>
    <t>Скрипка Д. Д.</t>
  </si>
  <si>
    <t>Школиков А. С.</t>
  </si>
  <si>
    <t>Жиганшин К. Р.</t>
  </si>
  <si>
    <t>Агапов А. П.</t>
  </si>
  <si>
    <t>Калиниченко А. Л.</t>
  </si>
  <si>
    <t>Бобровский Д. М.</t>
  </si>
  <si>
    <t>Катруха В. А.</t>
  </si>
  <si>
    <t>Соловьев С. И.</t>
  </si>
  <si>
    <t>Фокина А. С.</t>
  </si>
  <si>
    <t>Ногина Д. С.</t>
  </si>
  <si>
    <t>Якушев А. С.</t>
  </si>
  <si>
    <t>Санькова М. В.</t>
  </si>
  <si>
    <t>Васильченко И. В.</t>
  </si>
  <si>
    <t>Соловей Д. А.</t>
  </si>
  <si>
    <t>Стапран А. Д.</t>
  </si>
  <si>
    <t>Калитина П. О.</t>
  </si>
  <si>
    <t>Федоров Р. Е.</t>
  </si>
  <si>
    <t>Бакулин А. Н.</t>
  </si>
  <si>
    <t>Галемина И. Е.</t>
  </si>
  <si>
    <t>Калужская область</t>
  </si>
  <si>
    <t>Птицына Е. В.</t>
  </si>
  <si>
    <t>Салова В. Д.</t>
  </si>
  <si>
    <t>Изюмов И. С.</t>
  </si>
  <si>
    <t>Вологодская область</t>
  </si>
  <si>
    <t>Васильева Г. В.</t>
  </si>
  <si>
    <t>Кусакина К. А.</t>
  </si>
  <si>
    <t>Скворцова А. С.</t>
  </si>
  <si>
    <t>Скотникова А. К.</t>
  </si>
  <si>
    <t>Моралев А. Д.</t>
  </si>
  <si>
    <t>Лисицкий Д.Р.</t>
  </si>
  <si>
    <t>Шеин В. Е.</t>
  </si>
  <si>
    <t>Алиева М. К.</t>
  </si>
  <si>
    <t>Козлова П. А.</t>
  </si>
  <si>
    <t>Орлова А. А.</t>
  </si>
  <si>
    <t>Вакалюк Л. А.</t>
  </si>
  <si>
    <t>Львова А. П.</t>
  </si>
  <si>
    <t>Гобрусев Н. А.</t>
  </si>
  <si>
    <t>Зуй Е. С.</t>
  </si>
  <si>
    <t>Мурманская область</t>
  </si>
  <si>
    <t>Лузгина Е. Д.</t>
  </si>
  <si>
    <t>Грызунов Н. С.</t>
  </si>
  <si>
    <t>Белов М. М.</t>
  </si>
  <si>
    <t>Верзун Д. А.</t>
  </si>
  <si>
    <t>Никифоров  Я. А.</t>
  </si>
  <si>
    <t>Шикина М. А.</t>
  </si>
  <si>
    <t>Юдин Д. А.</t>
  </si>
  <si>
    <t>Гамаюнов  А. В.</t>
  </si>
  <si>
    <t>Сахалинская область</t>
  </si>
  <si>
    <t>Крутских А. А.</t>
  </si>
  <si>
    <t>Липецкая область</t>
  </si>
  <si>
    <t>Колесникова У. К.</t>
  </si>
  <si>
    <t>Казаков И. Д.</t>
  </si>
  <si>
    <t>Кузнецов В. А.</t>
  </si>
  <si>
    <t>Моторин Н. А.</t>
  </si>
  <si>
    <t>Зорина К. А.</t>
  </si>
  <si>
    <t>Коваленко Д. В.</t>
  </si>
  <si>
    <t>Белгородская область</t>
  </si>
  <si>
    <t>Шилинг Е.А.</t>
  </si>
  <si>
    <t>Тюменская область</t>
  </si>
  <si>
    <t>Егорова Д. В.</t>
  </si>
  <si>
    <t>Республика Саха (Якутия)</t>
  </si>
  <si>
    <t>Захаров А.С.</t>
  </si>
  <si>
    <t>Рязанская область</t>
  </si>
  <si>
    <t>Гришина Д.Ю.</t>
  </si>
  <si>
    <t>Орловская область</t>
  </si>
  <si>
    <t>Денисова А. В.</t>
  </si>
  <si>
    <t>Алтайский край</t>
  </si>
  <si>
    <t>Семина М. А.</t>
  </si>
  <si>
    <t>Команджаева  Ю. Е.</t>
  </si>
  <si>
    <t>Суренкова Н. В.</t>
  </si>
  <si>
    <t>Сидорова В. Н.</t>
  </si>
  <si>
    <t>Гаккоева К.О.</t>
  </si>
  <si>
    <t>РСО-Алания</t>
  </si>
  <si>
    <t>Опарина У. Б.</t>
  </si>
  <si>
    <t>Статус</t>
  </si>
  <si>
    <t>Победитель</t>
  </si>
  <si>
    <t>Призер</t>
  </si>
  <si>
    <t>№</t>
  </si>
  <si>
    <t>Шалиевская П. А.</t>
  </si>
  <si>
    <t>Криворучко Д. О.</t>
  </si>
  <si>
    <t>Аверина Л. А.</t>
  </si>
  <si>
    <t>Короткова М. С.</t>
  </si>
  <si>
    <t>Каминская А. В.</t>
  </si>
  <si>
    <t>Татаркина П. П.</t>
  </si>
  <si>
    <t>Штанько М. А.</t>
  </si>
  <si>
    <t>Линдерберг К. М.</t>
  </si>
  <si>
    <t>Крутикова Е. О.</t>
  </si>
  <si>
    <t>Коношенкова А. О.</t>
  </si>
  <si>
    <t>Кузьмина А. К.</t>
  </si>
  <si>
    <t>Чернякова М. Н.</t>
  </si>
  <si>
    <t>Турун Д. П.</t>
  </si>
  <si>
    <t>Манохин А. М.</t>
  </si>
  <si>
    <t>Калинина Ю. Б.</t>
  </si>
  <si>
    <t>Гожа С. А.</t>
  </si>
  <si>
    <t>Королев Т. А.</t>
  </si>
  <si>
    <t>Зеленым цветом отмечены участники УТС "Современная биология", желтым цветом - ученики Кировской Летней многопредметной школы 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</si>
</sst>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19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19" fillId="0" borderId="1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19" fillId="0" borderId="10" xfId="0" applyNumberFormat="1" applyFont="1" applyBorder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2" fontId="38" fillId="0" borderId="12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38" fillId="0" borderId="0" xfId="0" applyNumberFormat="1" applyFont="1" applyFill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38" fillId="0" borderId="11" xfId="0" applyFont="1" applyBorder="1" applyAlignment="1">
      <alignment/>
    </xf>
    <xf numFmtId="2" fontId="19" fillId="0" borderId="14" xfId="0" applyNumberFormat="1" applyFont="1" applyBorder="1" applyAlignment="1">
      <alignment/>
    </xf>
    <xf numFmtId="2" fontId="38" fillId="0" borderId="11" xfId="0" applyNumberFormat="1" applyFont="1" applyBorder="1" applyAlignment="1">
      <alignment/>
    </xf>
    <xf numFmtId="2" fontId="19" fillId="0" borderId="11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zoomScale="60" zoomScaleNormal="60" zoomScalePageLayoutView="0" workbookViewId="0" topLeftCell="A43">
      <selection activeCell="B78" sqref="B78"/>
    </sheetView>
  </sheetViews>
  <sheetFormatPr defaultColWidth="14.421875" defaultRowHeight="15" customHeight="1"/>
  <cols>
    <col min="1" max="1" width="4.421875" style="0" customWidth="1"/>
    <col min="2" max="2" width="18.7109375" style="0" bestFit="1" customWidth="1"/>
    <col min="3" max="3" width="31.421875" style="0" customWidth="1"/>
    <col min="4" max="5" width="9.140625" style="6" customWidth="1"/>
    <col min="6" max="6" width="9.140625" style="17" customWidth="1"/>
    <col min="7" max="7" width="9.140625" style="14" customWidth="1"/>
    <col min="8" max="12" width="9.140625" style="6" customWidth="1"/>
    <col min="13" max="13" width="8.421875" style="14" customWidth="1"/>
    <col min="14" max="14" width="9.140625" style="6" customWidth="1"/>
  </cols>
  <sheetData>
    <row r="1" spans="1:15" s="20" customFormat="1" ht="14.25">
      <c r="A1" s="34" t="s">
        <v>308</v>
      </c>
      <c r="B1" s="35" t="s">
        <v>0</v>
      </c>
      <c r="C1" s="18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5</v>
      </c>
      <c r="N1" s="7" t="s">
        <v>11</v>
      </c>
      <c r="O1" s="37" t="s">
        <v>305</v>
      </c>
    </row>
    <row r="2" spans="1:15" ht="15">
      <c r="A2" s="4">
        <v>1</v>
      </c>
      <c r="B2" s="29" t="s">
        <v>12</v>
      </c>
      <c r="C2" s="1" t="s">
        <v>13</v>
      </c>
      <c r="D2" s="8">
        <v>147</v>
      </c>
      <c r="E2" s="8">
        <v>42.5</v>
      </c>
      <c r="F2" s="15">
        <f aca="true" t="shared" si="0" ref="F2:F76">D2+E2</f>
        <v>189.5</v>
      </c>
      <c r="G2" s="12">
        <f aca="true" t="shared" si="1" ref="G2:G76">F2/297*100</f>
        <v>63.804713804713806</v>
      </c>
      <c r="H2" s="8">
        <v>30</v>
      </c>
      <c r="I2" s="8">
        <v>31.5</v>
      </c>
      <c r="J2" s="8">
        <v>16</v>
      </c>
      <c r="K2" s="8">
        <v>30.5</v>
      </c>
      <c r="L2" s="8">
        <f aca="true" t="shared" si="2" ref="L2:L76">H2+I2+J2+K2</f>
        <v>108</v>
      </c>
      <c r="M2" s="12">
        <f aca="true" t="shared" si="3" ref="M2:M76">L2/160*100</f>
        <v>67.5</v>
      </c>
      <c r="N2" s="7">
        <f aca="true" t="shared" si="4" ref="N2:N76">G2+M2</f>
        <v>131.3047138047138</v>
      </c>
      <c r="O2" s="4" t="s">
        <v>306</v>
      </c>
    </row>
    <row r="3" spans="1:15" ht="15">
      <c r="A3" s="4">
        <v>2</v>
      </c>
      <c r="B3" s="29" t="s">
        <v>14</v>
      </c>
      <c r="C3" s="1" t="s">
        <v>15</v>
      </c>
      <c r="D3" s="8">
        <v>136</v>
      </c>
      <c r="E3" s="8">
        <v>33.5</v>
      </c>
      <c r="F3" s="15">
        <f t="shared" si="0"/>
        <v>169.5</v>
      </c>
      <c r="G3" s="12">
        <f t="shared" si="1"/>
        <v>57.07070707070707</v>
      </c>
      <c r="H3" s="8">
        <v>29.5</v>
      </c>
      <c r="I3" s="8">
        <v>28.5</v>
      </c>
      <c r="J3" s="8">
        <v>28.7</v>
      </c>
      <c r="K3" s="8">
        <v>30.95</v>
      </c>
      <c r="L3" s="8">
        <f t="shared" si="2"/>
        <v>117.65</v>
      </c>
      <c r="M3" s="12">
        <f t="shared" si="3"/>
        <v>73.53125</v>
      </c>
      <c r="N3" s="7">
        <f t="shared" si="4"/>
        <v>130.60195707070707</v>
      </c>
      <c r="O3" s="4" t="s">
        <v>306</v>
      </c>
    </row>
    <row r="4" spans="1:15" ht="15">
      <c r="A4" s="4">
        <v>3</v>
      </c>
      <c r="B4" s="29" t="s">
        <v>16</v>
      </c>
      <c r="C4" s="1" t="s">
        <v>13</v>
      </c>
      <c r="D4" s="8">
        <v>134</v>
      </c>
      <c r="E4" s="8">
        <v>47</v>
      </c>
      <c r="F4" s="15">
        <f t="shared" si="0"/>
        <v>181</v>
      </c>
      <c r="G4" s="12">
        <f t="shared" si="1"/>
        <v>60.94276094276094</v>
      </c>
      <c r="H4" s="8">
        <v>35</v>
      </c>
      <c r="I4" s="8">
        <v>22.5</v>
      </c>
      <c r="J4" s="8">
        <v>22.52</v>
      </c>
      <c r="K4" s="8">
        <v>31.35</v>
      </c>
      <c r="L4" s="8">
        <f t="shared" si="2"/>
        <v>111.37</v>
      </c>
      <c r="M4" s="12">
        <f t="shared" si="3"/>
        <v>69.60625</v>
      </c>
      <c r="N4" s="7">
        <f t="shared" si="4"/>
        <v>130.54901094276096</v>
      </c>
      <c r="O4" s="4" t="s">
        <v>306</v>
      </c>
    </row>
    <row r="5" spans="1:15" ht="15">
      <c r="A5" s="4">
        <v>4</v>
      </c>
      <c r="B5" s="30" t="s">
        <v>17</v>
      </c>
      <c r="C5" s="1" t="s">
        <v>18</v>
      </c>
      <c r="D5" s="8">
        <v>125</v>
      </c>
      <c r="E5" s="8">
        <v>35.5</v>
      </c>
      <c r="F5" s="15">
        <f t="shared" si="0"/>
        <v>160.5</v>
      </c>
      <c r="G5" s="12">
        <f t="shared" si="1"/>
        <v>54.04040404040404</v>
      </c>
      <c r="H5" s="8">
        <v>30</v>
      </c>
      <c r="I5" s="8">
        <v>30.5</v>
      </c>
      <c r="J5" s="8">
        <v>32.16</v>
      </c>
      <c r="K5" s="8">
        <v>26.4</v>
      </c>
      <c r="L5" s="8">
        <f t="shared" si="2"/>
        <v>119.06</v>
      </c>
      <c r="M5" s="12">
        <f t="shared" si="3"/>
        <v>74.41250000000001</v>
      </c>
      <c r="N5" s="7">
        <f t="shared" si="4"/>
        <v>128.45290404040406</v>
      </c>
      <c r="O5" s="4" t="s">
        <v>306</v>
      </c>
    </row>
    <row r="6" spans="1:15" ht="15">
      <c r="A6" s="4">
        <v>5</v>
      </c>
      <c r="B6" s="29" t="s">
        <v>19</v>
      </c>
      <c r="C6" s="1" t="s">
        <v>13</v>
      </c>
      <c r="D6" s="8">
        <v>137</v>
      </c>
      <c r="E6" s="8">
        <v>43</v>
      </c>
      <c r="F6" s="15">
        <f t="shared" si="0"/>
        <v>180</v>
      </c>
      <c r="G6" s="12">
        <f t="shared" si="1"/>
        <v>60.60606060606061</v>
      </c>
      <c r="H6" s="8">
        <v>20</v>
      </c>
      <c r="I6" s="8">
        <v>30</v>
      </c>
      <c r="J6" s="8">
        <v>25</v>
      </c>
      <c r="K6" s="8">
        <v>33.1</v>
      </c>
      <c r="L6" s="8">
        <f t="shared" si="2"/>
        <v>108.1</v>
      </c>
      <c r="M6" s="12">
        <f t="shared" si="3"/>
        <v>67.56249999999999</v>
      </c>
      <c r="N6" s="7">
        <f t="shared" si="4"/>
        <v>128.1685606060606</v>
      </c>
      <c r="O6" s="4" t="s">
        <v>306</v>
      </c>
    </row>
    <row r="7" spans="1:15" ht="15">
      <c r="A7" s="4">
        <v>6</v>
      </c>
      <c r="B7" s="30" t="s">
        <v>20</v>
      </c>
      <c r="C7" s="1" t="s">
        <v>21</v>
      </c>
      <c r="D7" s="8">
        <v>126</v>
      </c>
      <c r="E7" s="8">
        <v>40.5</v>
      </c>
      <c r="F7" s="15">
        <f t="shared" si="0"/>
        <v>166.5</v>
      </c>
      <c r="G7" s="12">
        <f t="shared" si="1"/>
        <v>56.060606060606055</v>
      </c>
      <c r="H7" s="8">
        <v>32</v>
      </c>
      <c r="I7" s="8">
        <v>29</v>
      </c>
      <c r="J7" s="8">
        <v>27.44</v>
      </c>
      <c r="K7" s="8">
        <v>20.3</v>
      </c>
      <c r="L7" s="8">
        <f t="shared" si="2"/>
        <v>108.74</v>
      </c>
      <c r="M7" s="12">
        <f t="shared" si="3"/>
        <v>67.96249999999999</v>
      </c>
      <c r="N7" s="7">
        <f t="shared" si="4"/>
        <v>124.02310606060604</v>
      </c>
      <c r="O7" s="4" t="s">
        <v>307</v>
      </c>
    </row>
    <row r="8" spans="1:15" ht="15">
      <c r="A8" s="4">
        <v>7</v>
      </c>
      <c r="B8" s="30" t="s">
        <v>22</v>
      </c>
      <c r="C8" s="31" t="s">
        <v>21</v>
      </c>
      <c r="D8" s="8">
        <v>125</v>
      </c>
      <c r="E8" s="8">
        <v>32.75</v>
      </c>
      <c r="F8" s="15">
        <f t="shared" si="0"/>
        <v>157.75</v>
      </c>
      <c r="G8" s="12">
        <f t="shared" si="1"/>
        <v>53.11447811447812</v>
      </c>
      <c r="H8" s="8">
        <v>25</v>
      </c>
      <c r="I8" s="8">
        <v>28.5</v>
      </c>
      <c r="J8" s="8">
        <f>27.7+0.28</f>
        <v>27.98</v>
      </c>
      <c r="K8" s="8">
        <v>31</v>
      </c>
      <c r="L8" s="8">
        <f t="shared" si="2"/>
        <v>112.48</v>
      </c>
      <c r="M8" s="12">
        <f t="shared" si="3"/>
        <v>70.30000000000001</v>
      </c>
      <c r="N8" s="7">
        <f t="shared" si="4"/>
        <v>123.41447811447813</v>
      </c>
      <c r="O8" s="4" t="s">
        <v>307</v>
      </c>
    </row>
    <row r="9" spans="1:15" ht="15">
      <c r="A9" s="4">
        <v>8</v>
      </c>
      <c r="B9" s="30" t="s">
        <v>23</v>
      </c>
      <c r="C9" s="31" t="s">
        <v>24</v>
      </c>
      <c r="D9" s="8">
        <v>133</v>
      </c>
      <c r="E9" s="8">
        <v>38.75</v>
      </c>
      <c r="F9" s="15">
        <f t="shared" si="0"/>
        <v>171.75</v>
      </c>
      <c r="G9" s="12">
        <f t="shared" si="1"/>
        <v>57.82828282828283</v>
      </c>
      <c r="H9" s="8">
        <v>23</v>
      </c>
      <c r="I9" s="8">
        <v>28.5</v>
      </c>
      <c r="J9" s="8">
        <v>29.64</v>
      </c>
      <c r="K9" s="8">
        <v>20.25</v>
      </c>
      <c r="L9" s="8">
        <f t="shared" si="2"/>
        <v>101.39</v>
      </c>
      <c r="M9" s="12">
        <f t="shared" si="3"/>
        <v>63.36875</v>
      </c>
      <c r="N9" s="7">
        <f t="shared" si="4"/>
        <v>121.19703282828283</v>
      </c>
      <c r="O9" s="4" t="s">
        <v>307</v>
      </c>
    </row>
    <row r="10" spans="1:15" ht="15">
      <c r="A10" s="4">
        <v>9</v>
      </c>
      <c r="B10" s="30" t="s">
        <v>25</v>
      </c>
      <c r="C10" s="31" t="s">
        <v>26</v>
      </c>
      <c r="D10" s="8">
        <v>102</v>
      </c>
      <c r="E10" s="8">
        <v>38.25</v>
      </c>
      <c r="F10" s="15">
        <f t="shared" si="0"/>
        <v>140.25</v>
      </c>
      <c r="G10" s="12">
        <f t="shared" si="1"/>
        <v>47.22222222222222</v>
      </c>
      <c r="H10" s="8">
        <v>28</v>
      </c>
      <c r="I10" s="8">
        <v>30.5</v>
      </c>
      <c r="J10" s="8">
        <v>30.2</v>
      </c>
      <c r="K10" s="8">
        <v>27.3</v>
      </c>
      <c r="L10" s="8">
        <f t="shared" si="2"/>
        <v>116</v>
      </c>
      <c r="M10" s="12">
        <f t="shared" si="3"/>
        <v>72.5</v>
      </c>
      <c r="N10" s="7">
        <f t="shared" si="4"/>
        <v>119.72222222222223</v>
      </c>
      <c r="O10" s="4" t="s">
        <v>307</v>
      </c>
    </row>
    <row r="11" spans="1:15" ht="15">
      <c r="A11" s="4">
        <v>10</v>
      </c>
      <c r="B11" s="30" t="s">
        <v>27</v>
      </c>
      <c r="C11" s="1" t="s">
        <v>26</v>
      </c>
      <c r="D11" s="8">
        <v>105</v>
      </c>
      <c r="E11" s="8">
        <v>37.75</v>
      </c>
      <c r="F11" s="15">
        <f t="shared" si="0"/>
        <v>142.75</v>
      </c>
      <c r="G11" s="12">
        <f t="shared" si="1"/>
        <v>48.063973063973066</v>
      </c>
      <c r="H11" s="8">
        <v>25</v>
      </c>
      <c r="I11" s="8">
        <v>31</v>
      </c>
      <c r="J11" s="8">
        <v>25.2</v>
      </c>
      <c r="K11" s="8">
        <v>31.65</v>
      </c>
      <c r="L11" s="8">
        <f t="shared" si="2"/>
        <v>112.85</v>
      </c>
      <c r="M11" s="12">
        <f t="shared" si="3"/>
        <v>70.53125</v>
      </c>
      <c r="N11" s="7">
        <f t="shared" si="4"/>
        <v>118.59522306397307</v>
      </c>
      <c r="O11" s="4" t="s">
        <v>307</v>
      </c>
    </row>
    <row r="12" spans="1:15" ht="15">
      <c r="A12" s="4">
        <v>11</v>
      </c>
      <c r="B12" s="30" t="s">
        <v>28</v>
      </c>
      <c r="C12" s="1" t="s">
        <v>29</v>
      </c>
      <c r="D12" s="8">
        <v>132</v>
      </c>
      <c r="E12" s="8">
        <v>36</v>
      </c>
      <c r="F12" s="15">
        <f t="shared" si="0"/>
        <v>168</v>
      </c>
      <c r="G12" s="12">
        <f t="shared" si="1"/>
        <v>56.56565656565656</v>
      </c>
      <c r="H12" s="8">
        <f>18+2</f>
        <v>20</v>
      </c>
      <c r="I12" s="8">
        <f>24+0.5</f>
        <v>24.5</v>
      </c>
      <c r="J12" s="8">
        <v>26.74</v>
      </c>
      <c r="K12" s="8">
        <v>27.8</v>
      </c>
      <c r="L12" s="8">
        <f t="shared" si="2"/>
        <v>99.03999999999999</v>
      </c>
      <c r="M12" s="12">
        <f t="shared" si="3"/>
        <v>61.9</v>
      </c>
      <c r="N12" s="7">
        <f t="shared" si="4"/>
        <v>118.46565656565656</v>
      </c>
      <c r="O12" s="4" t="s">
        <v>307</v>
      </c>
    </row>
    <row r="13" spans="1:15" ht="15">
      <c r="A13" s="4">
        <v>12</v>
      </c>
      <c r="B13" s="30" t="s">
        <v>30</v>
      </c>
      <c r="C13" s="1" t="s">
        <v>29</v>
      </c>
      <c r="D13" s="8">
        <v>133</v>
      </c>
      <c r="E13" s="8">
        <v>31.25</v>
      </c>
      <c r="F13" s="15">
        <f t="shared" si="0"/>
        <v>164.25</v>
      </c>
      <c r="G13" s="12">
        <f t="shared" si="1"/>
        <v>55.3030303030303</v>
      </c>
      <c r="H13" s="8">
        <v>15</v>
      </c>
      <c r="I13" s="8">
        <v>30.5</v>
      </c>
      <c r="J13" s="8">
        <v>30.44</v>
      </c>
      <c r="K13" s="8">
        <v>20.7</v>
      </c>
      <c r="L13" s="8">
        <f t="shared" si="2"/>
        <v>96.64</v>
      </c>
      <c r="M13" s="12">
        <f t="shared" si="3"/>
        <v>60.4</v>
      </c>
      <c r="N13" s="7">
        <f t="shared" si="4"/>
        <v>115.70303030303029</v>
      </c>
      <c r="O13" s="4" t="s">
        <v>307</v>
      </c>
    </row>
    <row r="14" spans="1:15" ht="15">
      <c r="A14" s="4">
        <v>13</v>
      </c>
      <c r="B14" s="29" t="s">
        <v>31</v>
      </c>
      <c r="C14" s="1" t="s">
        <v>32</v>
      </c>
      <c r="D14" s="8">
        <v>113</v>
      </c>
      <c r="E14" s="8">
        <f>21+5</f>
        <v>26</v>
      </c>
      <c r="F14" s="15">
        <f t="shared" si="0"/>
        <v>139</v>
      </c>
      <c r="G14" s="12">
        <f t="shared" si="1"/>
        <v>46.801346801346796</v>
      </c>
      <c r="H14" s="8">
        <v>24</v>
      </c>
      <c r="I14" s="8">
        <v>31</v>
      </c>
      <c r="J14" s="8">
        <v>25.2</v>
      </c>
      <c r="K14" s="8">
        <v>28.6</v>
      </c>
      <c r="L14" s="8">
        <f t="shared" si="2"/>
        <v>108.80000000000001</v>
      </c>
      <c r="M14" s="12">
        <f t="shared" si="3"/>
        <v>68</v>
      </c>
      <c r="N14" s="7">
        <f t="shared" si="4"/>
        <v>114.8013468013468</v>
      </c>
      <c r="O14" s="4" t="s">
        <v>307</v>
      </c>
    </row>
    <row r="15" spans="1:15" ht="15">
      <c r="A15" s="4">
        <v>14</v>
      </c>
      <c r="B15" s="29" t="s">
        <v>33</v>
      </c>
      <c r="C15" s="1" t="s">
        <v>13</v>
      </c>
      <c r="D15" s="8">
        <v>125</v>
      </c>
      <c r="E15" s="8">
        <v>38</v>
      </c>
      <c r="F15" s="15">
        <f t="shared" si="0"/>
        <v>163</v>
      </c>
      <c r="G15" s="12">
        <f t="shared" si="1"/>
        <v>54.882154882154886</v>
      </c>
      <c r="H15" s="8">
        <v>22</v>
      </c>
      <c r="I15" s="8">
        <v>30</v>
      </c>
      <c r="J15" s="8">
        <v>12.68</v>
      </c>
      <c r="K15" s="8">
        <v>30.8</v>
      </c>
      <c r="L15" s="8">
        <f t="shared" si="2"/>
        <v>95.48</v>
      </c>
      <c r="M15" s="12">
        <f t="shared" si="3"/>
        <v>59.675</v>
      </c>
      <c r="N15" s="7">
        <f t="shared" si="4"/>
        <v>114.55715488215489</v>
      </c>
      <c r="O15" s="4" t="s">
        <v>307</v>
      </c>
    </row>
    <row r="16" spans="1:15" ht="15">
      <c r="A16" s="4">
        <v>15</v>
      </c>
      <c r="B16" s="29" t="s">
        <v>34</v>
      </c>
      <c r="C16" s="1" t="s">
        <v>35</v>
      </c>
      <c r="D16" s="8">
        <v>115</v>
      </c>
      <c r="E16" s="8">
        <v>35.5</v>
      </c>
      <c r="F16" s="15">
        <f t="shared" si="0"/>
        <v>150.5</v>
      </c>
      <c r="G16" s="12">
        <f t="shared" si="1"/>
        <v>50.67340067340067</v>
      </c>
      <c r="H16" s="8">
        <v>29</v>
      </c>
      <c r="I16" s="8">
        <v>27</v>
      </c>
      <c r="J16" s="8">
        <v>22.58</v>
      </c>
      <c r="K16" s="8">
        <v>23</v>
      </c>
      <c r="L16" s="8">
        <f t="shared" si="2"/>
        <v>101.58</v>
      </c>
      <c r="M16" s="12">
        <f t="shared" si="3"/>
        <v>63.4875</v>
      </c>
      <c r="N16" s="7">
        <f t="shared" si="4"/>
        <v>114.16090067340068</v>
      </c>
      <c r="O16" s="4" t="s">
        <v>307</v>
      </c>
    </row>
    <row r="17" spans="1:15" ht="15">
      <c r="A17" s="4">
        <v>16</v>
      </c>
      <c r="B17" s="30" t="s">
        <v>36</v>
      </c>
      <c r="C17" s="1" t="s">
        <v>37</v>
      </c>
      <c r="D17" s="8">
        <v>115</v>
      </c>
      <c r="E17" s="8">
        <v>41.25</v>
      </c>
      <c r="F17" s="15">
        <f t="shared" si="0"/>
        <v>156.25</v>
      </c>
      <c r="G17" s="12">
        <f t="shared" si="1"/>
        <v>52.609427609427605</v>
      </c>
      <c r="H17" s="8">
        <v>30</v>
      </c>
      <c r="I17" s="8">
        <f>25+1</f>
        <v>26</v>
      </c>
      <c r="J17" s="8">
        <v>23.24</v>
      </c>
      <c r="K17" s="8">
        <f>14+4</f>
        <v>18</v>
      </c>
      <c r="L17" s="8">
        <f t="shared" si="2"/>
        <v>97.24</v>
      </c>
      <c r="M17" s="12">
        <f t="shared" si="3"/>
        <v>60.775</v>
      </c>
      <c r="N17" s="7">
        <f t="shared" si="4"/>
        <v>113.3844276094276</v>
      </c>
      <c r="O17" s="4" t="s">
        <v>307</v>
      </c>
    </row>
    <row r="18" spans="1:15" ht="15">
      <c r="A18" s="4">
        <v>17</v>
      </c>
      <c r="B18" s="29" t="s">
        <v>38</v>
      </c>
      <c r="C18" s="1" t="s">
        <v>39</v>
      </c>
      <c r="D18" s="8">
        <v>121</v>
      </c>
      <c r="E18" s="8">
        <v>32.75</v>
      </c>
      <c r="F18" s="15">
        <f t="shared" si="0"/>
        <v>153.75</v>
      </c>
      <c r="G18" s="12">
        <f t="shared" si="1"/>
        <v>51.76767676767676</v>
      </c>
      <c r="H18" s="8">
        <v>24</v>
      </c>
      <c r="I18" s="8">
        <v>26.5</v>
      </c>
      <c r="J18" s="8">
        <v>24.64</v>
      </c>
      <c r="K18" s="8">
        <v>22.1</v>
      </c>
      <c r="L18" s="8">
        <f t="shared" si="2"/>
        <v>97.24000000000001</v>
      </c>
      <c r="M18" s="12">
        <f t="shared" si="3"/>
        <v>60.775</v>
      </c>
      <c r="N18" s="7">
        <f t="shared" si="4"/>
        <v>112.54267676767677</v>
      </c>
      <c r="O18" s="4" t="s">
        <v>307</v>
      </c>
    </row>
    <row r="19" spans="1:15" ht="15">
      <c r="A19" s="4">
        <v>18</v>
      </c>
      <c r="B19" s="30" t="s">
        <v>40</v>
      </c>
      <c r="C19" s="1" t="s">
        <v>41</v>
      </c>
      <c r="D19" s="8">
        <v>127</v>
      </c>
      <c r="E19" s="8">
        <v>35.75</v>
      </c>
      <c r="F19" s="15">
        <f t="shared" si="0"/>
        <v>162.75</v>
      </c>
      <c r="G19" s="12">
        <f t="shared" si="1"/>
        <v>54.7979797979798</v>
      </c>
      <c r="H19" s="8">
        <v>24</v>
      </c>
      <c r="I19" s="8">
        <v>25</v>
      </c>
      <c r="J19" s="8">
        <v>18.64</v>
      </c>
      <c r="K19" s="8">
        <v>24.7</v>
      </c>
      <c r="L19" s="8">
        <f t="shared" si="2"/>
        <v>92.34</v>
      </c>
      <c r="M19" s="12">
        <f t="shared" si="3"/>
        <v>57.7125</v>
      </c>
      <c r="N19" s="7">
        <f t="shared" si="4"/>
        <v>112.5104797979798</v>
      </c>
      <c r="O19" s="4" t="s">
        <v>307</v>
      </c>
    </row>
    <row r="20" spans="1:15" ht="15">
      <c r="A20" s="4">
        <v>19</v>
      </c>
      <c r="B20" s="29" t="s">
        <v>42</v>
      </c>
      <c r="C20" s="1" t="s">
        <v>43</v>
      </c>
      <c r="D20" s="8">
        <v>122</v>
      </c>
      <c r="E20" s="8">
        <v>37.25</v>
      </c>
      <c r="F20" s="15">
        <f t="shared" si="0"/>
        <v>159.25</v>
      </c>
      <c r="G20" s="12">
        <f t="shared" si="1"/>
        <v>53.61952861952862</v>
      </c>
      <c r="H20" s="8">
        <v>29</v>
      </c>
      <c r="I20" s="8">
        <v>23</v>
      </c>
      <c r="J20" s="8">
        <v>23.14</v>
      </c>
      <c r="K20" s="8">
        <v>18.2</v>
      </c>
      <c r="L20" s="8">
        <f t="shared" si="2"/>
        <v>93.34</v>
      </c>
      <c r="M20" s="12">
        <f t="shared" si="3"/>
        <v>58.3375</v>
      </c>
      <c r="N20" s="7">
        <f t="shared" si="4"/>
        <v>111.95702861952861</v>
      </c>
      <c r="O20" s="4" t="s">
        <v>307</v>
      </c>
    </row>
    <row r="21" spans="1:15" ht="15">
      <c r="A21" s="4">
        <v>20</v>
      </c>
      <c r="B21" s="29" t="s">
        <v>44</v>
      </c>
      <c r="C21" s="1" t="s">
        <v>13</v>
      </c>
      <c r="D21" s="8">
        <v>112</v>
      </c>
      <c r="E21" s="8">
        <v>37.5</v>
      </c>
      <c r="F21" s="15">
        <f t="shared" si="0"/>
        <v>149.5</v>
      </c>
      <c r="G21" s="12">
        <f t="shared" si="1"/>
        <v>50.33670033670033</v>
      </c>
      <c r="H21" s="8">
        <v>20.5</v>
      </c>
      <c r="I21" s="8">
        <v>30</v>
      </c>
      <c r="J21" s="8">
        <v>20.92</v>
      </c>
      <c r="K21" s="8">
        <v>26.75</v>
      </c>
      <c r="L21" s="8">
        <f t="shared" si="2"/>
        <v>98.17</v>
      </c>
      <c r="M21" s="12">
        <f t="shared" si="3"/>
        <v>61.35625</v>
      </c>
      <c r="N21" s="7">
        <f t="shared" si="4"/>
        <v>111.69295033670033</v>
      </c>
      <c r="O21" s="4" t="s">
        <v>307</v>
      </c>
    </row>
    <row r="22" spans="1:15" ht="15">
      <c r="A22" s="4">
        <v>21</v>
      </c>
      <c r="B22" s="29" t="s">
        <v>45</v>
      </c>
      <c r="C22" s="1" t="s">
        <v>46</v>
      </c>
      <c r="D22" s="8">
        <v>122</v>
      </c>
      <c r="E22" s="8">
        <v>34.75</v>
      </c>
      <c r="F22" s="15">
        <f t="shared" si="0"/>
        <v>156.75</v>
      </c>
      <c r="G22" s="12">
        <f t="shared" si="1"/>
        <v>52.77777777777778</v>
      </c>
      <c r="H22" s="8">
        <v>28</v>
      </c>
      <c r="I22" s="8">
        <v>22.5</v>
      </c>
      <c r="J22" s="8">
        <f>28.26+1</f>
        <v>29.26</v>
      </c>
      <c r="K22" s="8">
        <v>13</v>
      </c>
      <c r="L22" s="8">
        <f t="shared" si="2"/>
        <v>92.76</v>
      </c>
      <c r="M22" s="12">
        <f t="shared" si="3"/>
        <v>57.975</v>
      </c>
      <c r="N22" s="7">
        <f t="shared" si="4"/>
        <v>110.75277777777778</v>
      </c>
      <c r="O22" s="4" t="s">
        <v>307</v>
      </c>
    </row>
    <row r="23" spans="1:15" ht="15">
      <c r="A23" s="4">
        <v>22</v>
      </c>
      <c r="B23" s="29" t="s">
        <v>47</v>
      </c>
      <c r="C23" s="1" t="s">
        <v>13</v>
      </c>
      <c r="D23" s="8">
        <v>89</v>
      </c>
      <c r="E23" s="8">
        <v>34.75</v>
      </c>
      <c r="F23" s="15">
        <f t="shared" si="0"/>
        <v>123.75</v>
      </c>
      <c r="G23" s="12">
        <f t="shared" si="1"/>
        <v>41.66666666666667</v>
      </c>
      <c r="H23" s="8">
        <v>31</v>
      </c>
      <c r="I23" s="8">
        <v>28.5</v>
      </c>
      <c r="J23" s="8">
        <v>20.36</v>
      </c>
      <c r="K23" s="8">
        <v>29.85</v>
      </c>
      <c r="L23" s="8">
        <f t="shared" si="2"/>
        <v>109.71000000000001</v>
      </c>
      <c r="M23" s="12">
        <f t="shared" si="3"/>
        <v>68.56875</v>
      </c>
      <c r="N23" s="7">
        <f t="shared" si="4"/>
        <v>110.23541666666667</v>
      </c>
      <c r="O23" s="4" t="s">
        <v>307</v>
      </c>
    </row>
    <row r="24" spans="1:15" ht="14.25">
      <c r="A24" s="4">
        <v>23</v>
      </c>
      <c r="B24" s="32" t="s">
        <v>310</v>
      </c>
      <c r="C24" s="1" t="s">
        <v>29</v>
      </c>
      <c r="D24" s="8">
        <v>104</v>
      </c>
      <c r="E24" s="8">
        <v>31.75</v>
      </c>
      <c r="F24" s="15">
        <f t="shared" si="0"/>
        <v>135.75</v>
      </c>
      <c r="G24" s="12">
        <f t="shared" si="1"/>
        <v>45.707070707070706</v>
      </c>
      <c r="H24" s="8">
        <v>17</v>
      </c>
      <c r="I24" s="8">
        <v>30</v>
      </c>
      <c r="J24" s="8">
        <v>31.94</v>
      </c>
      <c r="K24" s="8">
        <v>24</v>
      </c>
      <c r="L24" s="8">
        <f t="shared" si="2"/>
        <v>102.94</v>
      </c>
      <c r="M24" s="12">
        <f t="shared" si="3"/>
        <v>64.3375</v>
      </c>
      <c r="N24" s="7">
        <f t="shared" si="4"/>
        <v>110.0445707070707</v>
      </c>
      <c r="O24" s="4" t="s">
        <v>307</v>
      </c>
    </row>
    <row r="25" spans="1:15" ht="15">
      <c r="A25" s="4">
        <v>24</v>
      </c>
      <c r="B25" s="30" t="s">
        <v>48</v>
      </c>
      <c r="C25" s="1" t="s">
        <v>15</v>
      </c>
      <c r="D25" s="8">
        <v>124</v>
      </c>
      <c r="E25" s="8">
        <v>31.75</v>
      </c>
      <c r="F25" s="15">
        <f t="shared" si="0"/>
        <v>155.75</v>
      </c>
      <c r="G25" s="12">
        <f t="shared" si="1"/>
        <v>52.44107744107745</v>
      </c>
      <c r="H25" s="8">
        <f>16+1</f>
        <v>17</v>
      </c>
      <c r="I25" s="8">
        <v>28</v>
      </c>
      <c r="J25" s="8">
        <v>28.38</v>
      </c>
      <c r="K25" s="8">
        <v>18.4</v>
      </c>
      <c r="L25" s="8">
        <f t="shared" si="2"/>
        <v>91.78</v>
      </c>
      <c r="M25" s="12">
        <f t="shared" si="3"/>
        <v>57.362500000000004</v>
      </c>
      <c r="N25" s="7">
        <f t="shared" si="4"/>
        <v>109.80357744107745</v>
      </c>
      <c r="O25" s="4" t="s">
        <v>307</v>
      </c>
    </row>
    <row r="26" spans="1:15" ht="15">
      <c r="A26" s="4">
        <v>25</v>
      </c>
      <c r="B26" s="29" t="s">
        <v>49</v>
      </c>
      <c r="C26" s="1" t="s">
        <v>13</v>
      </c>
      <c r="D26" s="8">
        <f>101+7</f>
        <v>108</v>
      </c>
      <c r="E26" s="8">
        <v>37.75</v>
      </c>
      <c r="F26" s="15">
        <f t="shared" si="0"/>
        <v>145.75</v>
      </c>
      <c r="G26" s="12">
        <f t="shared" si="1"/>
        <v>49.074074074074076</v>
      </c>
      <c r="H26" s="8">
        <v>12.5</v>
      </c>
      <c r="I26" s="8">
        <v>29.5</v>
      </c>
      <c r="J26" s="8">
        <v>22.86</v>
      </c>
      <c r="K26" s="8">
        <v>31.1</v>
      </c>
      <c r="L26" s="8">
        <f t="shared" si="2"/>
        <v>95.96000000000001</v>
      </c>
      <c r="M26" s="12">
        <f t="shared" si="3"/>
        <v>59.975</v>
      </c>
      <c r="N26" s="7">
        <f t="shared" si="4"/>
        <v>109.04907407407407</v>
      </c>
      <c r="O26" s="4" t="s">
        <v>307</v>
      </c>
    </row>
    <row r="27" spans="1:15" ht="15">
      <c r="A27" s="4">
        <v>26</v>
      </c>
      <c r="B27" s="29" t="s">
        <v>50</v>
      </c>
      <c r="C27" s="1" t="s">
        <v>41</v>
      </c>
      <c r="D27" s="8">
        <v>119</v>
      </c>
      <c r="E27" s="8">
        <v>26.75</v>
      </c>
      <c r="F27" s="15">
        <f t="shared" si="0"/>
        <v>145.75</v>
      </c>
      <c r="G27" s="12">
        <f t="shared" si="1"/>
        <v>49.074074074074076</v>
      </c>
      <c r="H27" s="8">
        <v>28</v>
      </c>
      <c r="I27" s="8">
        <v>28</v>
      </c>
      <c r="J27" s="8">
        <v>16.58</v>
      </c>
      <c r="K27" s="8">
        <v>22.8</v>
      </c>
      <c r="L27" s="8">
        <f t="shared" si="2"/>
        <v>95.38</v>
      </c>
      <c r="M27" s="12">
        <f t="shared" si="3"/>
        <v>59.612500000000004</v>
      </c>
      <c r="N27" s="7">
        <f t="shared" si="4"/>
        <v>108.68657407407409</v>
      </c>
      <c r="O27" s="4" t="s">
        <v>307</v>
      </c>
    </row>
    <row r="28" spans="1:15" ht="15">
      <c r="A28" s="4">
        <v>27</v>
      </c>
      <c r="B28" s="30" t="s">
        <v>51</v>
      </c>
      <c r="C28" s="1" t="s">
        <v>21</v>
      </c>
      <c r="D28" s="8">
        <v>110</v>
      </c>
      <c r="E28" s="8">
        <v>34.5</v>
      </c>
      <c r="F28" s="15">
        <f t="shared" si="0"/>
        <v>144.5</v>
      </c>
      <c r="G28" s="12">
        <f t="shared" si="1"/>
        <v>48.65319865319865</v>
      </c>
      <c r="H28" s="8">
        <v>19</v>
      </c>
      <c r="I28" s="8">
        <v>27</v>
      </c>
      <c r="J28" s="8">
        <v>28.44</v>
      </c>
      <c r="K28" s="8">
        <v>20.4</v>
      </c>
      <c r="L28" s="8">
        <f t="shared" si="2"/>
        <v>94.84</v>
      </c>
      <c r="M28" s="12">
        <f t="shared" si="3"/>
        <v>59.275</v>
      </c>
      <c r="N28" s="7">
        <f t="shared" si="4"/>
        <v>107.92819865319865</v>
      </c>
      <c r="O28" s="4" t="s">
        <v>307</v>
      </c>
    </row>
    <row r="29" spans="1:15" ht="15">
      <c r="A29" s="4">
        <v>28</v>
      </c>
      <c r="B29" s="30" t="s">
        <v>52</v>
      </c>
      <c r="C29" s="1" t="s">
        <v>53</v>
      </c>
      <c r="D29" s="8">
        <v>105</v>
      </c>
      <c r="E29" s="8">
        <v>32</v>
      </c>
      <c r="F29" s="15">
        <f t="shared" si="0"/>
        <v>137</v>
      </c>
      <c r="G29" s="12">
        <f t="shared" si="1"/>
        <v>46.12794612794613</v>
      </c>
      <c r="H29" s="8">
        <v>17.5</v>
      </c>
      <c r="I29" s="8">
        <v>31</v>
      </c>
      <c r="J29" s="8">
        <v>26.46</v>
      </c>
      <c r="K29" s="8">
        <v>23</v>
      </c>
      <c r="L29" s="8">
        <f t="shared" si="2"/>
        <v>97.96000000000001</v>
      </c>
      <c r="M29" s="12">
        <f t="shared" si="3"/>
        <v>61.22500000000001</v>
      </c>
      <c r="N29" s="7">
        <f t="shared" si="4"/>
        <v>107.35294612794614</v>
      </c>
      <c r="O29" s="4" t="s">
        <v>307</v>
      </c>
    </row>
    <row r="30" spans="1:15" ht="15">
      <c r="A30" s="4">
        <v>29</v>
      </c>
      <c r="B30" s="29" t="s">
        <v>54</v>
      </c>
      <c r="C30" s="1" t="s">
        <v>13</v>
      </c>
      <c r="D30" s="8">
        <v>101</v>
      </c>
      <c r="E30" s="8">
        <v>30</v>
      </c>
      <c r="F30" s="15">
        <f t="shared" si="0"/>
        <v>131</v>
      </c>
      <c r="G30" s="12">
        <f t="shared" si="1"/>
        <v>44.107744107744104</v>
      </c>
      <c r="H30" s="8">
        <v>21.5</v>
      </c>
      <c r="I30" s="8">
        <v>30</v>
      </c>
      <c r="J30" s="8">
        <v>21.48</v>
      </c>
      <c r="K30" s="8">
        <v>28.2</v>
      </c>
      <c r="L30" s="8">
        <f t="shared" si="2"/>
        <v>101.18</v>
      </c>
      <c r="M30" s="12">
        <f t="shared" si="3"/>
        <v>63.237500000000004</v>
      </c>
      <c r="N30" s="7">
        <f t="shared" si="4"/>
        <v>107.34524410774411</v>
      </c>
      <c r="O30" s="4" t="s">
        <v>307</v>
      </c>
    </row>
    <row r="31" spans="1:15" ht="15">
      <c r="A31" s="4">
        <v>30</v>
      </c>
      <c r="B31" s="29" t="s">
        <v>55</v>
      </c>
      <c r="C31" s="1" t="s">
        <v>13</v>
      </c>
      <c r="D31" s="8">
        <v>109</v>
      </c>
      <c r="E31" s="8">
        <v>34.5</v>
      </c>
      <c r="F31" s="15">
        <f t="shared" si="0"/>
        <v>143.5</v>
      </c>
      <c r="G31" s="12">
        <f t="shared" si="1"/>
        <v>48.31649831649832</v>
      </c>
      <c r="H31" s="8">
        <v>16</v>
      </c>
      <c r="I31" s="8">
        <v>26</v>
      </c>
      <c r="J31" s="8">
        <v>27.58</v>
      </c>
      <c r="K31" s="8">
        <v>23.5</v>
      </c>
      <c r="L31" s="8">
        <f t="shared" si="2"/>
        <v>93.08</v>
      </c>
      <c r="M31" s="12">
        <f t="shared" si="3"/>
        <v>58.175</v>
      </c>
      <c r="N31" s="7">
        <f t="shared" si="4"/>
        <v>106.49149831649831</v>
      </c>
      <c r="O31" s="4" t="s">
        <v>307</v>
      </c>
    </row>
    <row r="32" spans="1:15" ht="15">
      <c r="A32" s="4">
        <v>31</v>
      </c>
      <c r="B32" s="29" t="s">
        <v>56</v>
      </c>
      <c r="C32" s="1" t="s">
        <v>57</v>
      </c>
      <c r="D32" s="8">
        <v>95</v>
      </c>
      <c r="E32" s="8">
        <v>32.25</v>
      </c>
      <c r="F32" s="15">
        <f t="shared" si="0"/>
        <v>127.25</v>
      </c>
      <c r="G32" s="12">
        <f t="shared" si="1"/>
        <v>42.84511784511785</v>
      </c>
      <c r="H32" s="8">
        <v>25</v>
      </c>
      <c r="I32" s="8">
        <v>26.5</v>
      </c>
      <c r="J32" s="8">
        <v>25.76</v>
      </c>
      <c r="K32" s="8">
        <v>24.05</v>
      </c>
      <c r="L32" s="8">
        <f t="shared" si="2"/>
        <v>101.31</v>
      </c>
      <c r="M32" s="12">
        <f t="shared" si="3"/>
        <v>63.31875</v>
      </c>
      <c r="N32" s="7">
        <f t="shared" si="4"/>
        <v>106.16386784511785</v>
      </c>
      <c r="O32" s="4" t="s">
        <v>307</v>
      </c>
    </row>
    <row r="33" spans="1:15" ht="15">
      <c r="A33" s="4">
        <v>32</v>
      </c>
      <c r="B33" s="29" t="s">
        <v>58</v>
      </c>
      <c r="C33" s="1" t="s">
        <v>15</v>
      </c>
      <c r="D33" s="8">
        <v>110</v>
      </c>
      <c r="E33" s="8">
        <v>33</v>
      </c>
      <c r="F33" s="15">
        <f t="shared" si="0"/>
        <v>143</v>
      </c>
      <c r="G33" s="12">
        <f t="shared" si="1"/>
        <v>48.148148148148145</v>
      </c>
      <c r="H33" s="8">
        <v>24</v>
      </c>
      <c r="I33" s="8">
        <v>26.5</v>
      </c>
      <c r="J33" s="8">
        <v>19.26</v>
      </c>
      <c r="K33" s="8">
        <v>22.8</v>
      </c>
      <c r="L33" s="8">
        <f t="shared" si="2"/>
        <v>92.56</v>
      </c>
      <c r="M33" s="12">
        <f t="shared" si="3"/>
        <v>57.85</v>
      </c>
      <c r="N33" s="7">
        <f t="shared" si="4"/>
        <v>105.99814814814815</v>
      </c>
      <c r="O33" s="4" t="s">
        <v>307</v>
      </c>
    </row>
    <row r="34" spans="1:15" ht="15">
      <c r="A34" s="4">
        <v>33</v>
      </c>
      <c r="B34" s="30" t="s">
        <v>59</v>
      </c>
      <c r="C34" s="1" t="s">
        <v>60</v>
      </c>
      <c r="D34" s="8">
        <v>98</v>
      </c>
      <c r="E34" s="8">
        <v>32.25</v>
      </c>
      <c r="F34" s="15">
        <f t="shared" si="0"/>
        <v>130.25</v>
      </c>
      <c r="G34" s="12">
        <f t="shared" si="1"/>
        <v>43.85521885521885</v>
      </c>
      <c r="H34" s="8">
        <v>21</v>
      </c>
      <c r="I34" s="8">
        <v>25</v>
      </c>
      <c r="J34" s="8">
        <v>26.8</v>
      </c>
      <c r="K34" s="8">
        <v>26.2</v>
      </c>
      <c r="L34" s="8">
        <f t="shared" si="2"/>
        <v>99</v>
      </c>
      <c r="M34" s="12">
        <f t="shared" si="3"/>
        <v>61.875</v>
      </c>
      <c r="N34" s="7">
        <f t="shared" si="4"/>
        <v>105.73021885521885</v>
      </c>
      <c r="O34" s="4" t="s">
        <v>307</v>
      </c>
    </row>
    <row r="35" spans="1:15" ht="15">
      <c r="A35" s="4">
        <v>34</v>
      </c>
      <c r="B35" s="30" t="s">
        <v>61</v>
      </c>
      <c r="C35" s="1" t="s">
        <v>57</v>
      </c>
      <c r="D35" s="8">
        <v>118</v>
      </c>
      <c r="E35" s="8">
        <f>38.25+1</f>
        <v>39.25</v>
      </c>
      <c r="F35" s="15">
        <f t="shared" si="0"/>
        <v>157.25</v>
      </c>
      <c r="G35" s="12">
        <f t="shared" si="1"/>
        <v>52.946127946127945</v>
      </c>
      <c r="H35" s="8">
        <v>18</v>
      </c>
      <c r="I35" s="8">
        <v>23.5</v>
      </c>
      <c r="J35" s="8">
        <v>23.14</v>
      </c>
      <c r="K35" s="8">
        <v>19.4</v>
      </c>
      <c r="L35" s="8">
        <f t="shared" si="2"/>
        <v>84.03999999999999</v>
      </c>
      <c r="M35" s="12">
        <f t="shared" si="3"/>
        <v>52.525</v>
      </c>
      <c r="N35" s="7">
        <f t="shared" si="4"/>
        <v>105.47112794612795</v>
      </c>
      <c r="O35" s="4" t="s">
        <v>307</v>
      </c>
    </row>
    <row r="36" spans="1:15" ht="14.25">
      <c r="A36" s="4">
        <v>35</v>
      </c>
      <c r="B36" s="33" t="s">
        <v>309</v>
      </c>
      <c r="C36" s="1" t="s">
        <v>62</v>
      </c>
      <c r="D36" s="8">
        <v>102</v>
      </c>
      <c r="E36" s="8">
        <v>32.75</v>
      </c>
      <c r="F36" s="15">
        <f t="shared" si="0"/>
        <v>134.75</v>
      </c>
      <c r="G36" s="12">
        <f t="shared" si="1"/>
        <v>45.370370370370374</v>
      </c>
      <c r="H36" s="8">
        <v>17</v>
      </c>
      <c r="I36" s="8">
        <v>27</v>
      </c>
      <c r="J36" s="8">
        <v>27.26</v>
      </c>
      <c r="K36" s="8">
        <v>21.4</v>
      </c>
      <c r="L36" s="8">
        <f t="shared" si="2"/>
        <v>92.66</v>
      </c>
      <c r="M36" s="12">
        <f t="shared" si="3"/>
        <v>57.9125</v>
      </c>
      <c r="N36" s="7">
        <f t="shared" si="4"/>
        <v>103.28287037037038</v>
      </c>
      <c r="O36" s="4" t="s">
        <v>307</v>
      </c>
    </row>
    <row r="37" spans="1:15" ht="15">
      <c r="A37" s="4">
        <v>36</v>
      </c>
      <c r="B37" s="29" t="s">
        <v>63</v>
      </c>
      <c r="C37" s="1" t="s">
        <v>57</v>
      </c>
      <c r="D37" s="8">
        <v>114</v>
      </c>
      <c r="E37" s="8">
        <v>29.75</v>
      </c>
      <c r="F37" s="15">
        <f t="shared" si="0"/>
        <v>143.75</v>
      </c>
      <c r="G37" s="12">
        <f t="shared" si="1"/>
        <v>48.4006734006734</v>
      </c>
      <c r="H37" s="8">
        <v>23</v>
      </c>
      <c r="I37" s="8">
        <v>21</v>
      </c>
      <c r="J37" s="8">
        <v>22.88</v>
      </c>
      <c r="K37" s="8">
        <v>16.9</v>
      </c>
      <c r="L37" s="8">
        <f t="shared" si="2"/>
        <v>83.78</v>
      </c>
      <c r="M37" s="12">
        <f t="shared" si="3"/>
        <v>52.3625</v>
      </c>
      <c r="N37" s="7">
        <f t="shared" si="4"/>
        <v>100.7631734006734</v>
      </c>
      <c r="O37" s="4" t="s">
        <v>307</v>
      </c>
    </row>
    <row r="38" spans="1:15" ht="15">
      <c r="A38" s="4">
        <v>37</v>
      </c>
      <c r="B38" s="29" t="s">
        <v>64</v>
      </c>
      <c r="C38" s="1" t="s">
        <v>13</v>
      </c>
      <c r="D38" s="8">
        <v>92</v>
      </c>
      <c r="E38" s="8">
        <f>20+13.25</f>
        <v>33.25</v>
      </c>
      <c r="F38" s="15">
        <f t="shared" si="0"/>
        <v>125.25</v>
      </c>
      <c r="G38" s="12">
        <f t="shared" si="1"/>
        <v>42.17171717171717</v>
      </c>
      <c r="H38" s="8">
        <v>27.5</v>
      </c>
      <c r="I38" s="8">
        <v>21.5</v>
      </c>
      <c r="J38" s="8">
        <v>23.14</v>
      </c>
      <c r="K38" s="8">
        <v>19.1</v>
      </c>
      <c r="L38" s="8">
        <f t="shared" si="2"/>
        <v>91.24000000000001</v>
      </c>
      <c r="M38" s="12">
        <f t="shared" si="3"/>
        <v>57.025000000000006</v>
      </c>
      <c r="N38" s="7">
        <f t="shared" si="4"/>
        <v>99.19671717171718</v>
      </c>
      <c r="O38" s="4"/>
    </row>
    <row r="39" spans="1:15" ht="15">
      <c r="A39" s="4">
        <v>38</v>
      </c>
      <c r="B39" s="29" t="s">
        <v>65</v>
      </c>
      <c r="C39" s="1" t="s">
        <v>41</v>
      </c>
      <c r="D39" s="8">
        <v>103</v>
      </c>
      <c r="E39" s="8">
        <v>27.25</v>
      </c>
      <c r="F39" s="15">
        <f t="shared" si="0"/>
        <v>130.25</v>
      </c>
      <c r="G39" s="12">
        <f t="shared" si="1"/>
        <v>43.85521885521885</v>
      </c>
      <c r="H39" s="8">
        <v>29</v>
      </c>
      <c r="I39" s="8">
        <v>17</v>
      </c>
      <c r="J39" s="8">
        <v>23.98</v>
      </c>
      <c r="K39" s="8">
        <v>15.4</v>
      </c>
      <c r="L39" s="8">
        <f t="shared" si="2"/>
        <v>85.38000000000001</v>
      </c>
      <c r="M39" s="12">
        <f t="shared" si="3"/>
        <v>53.362500000000004</v>
      </c>
      <c r="N39" s="7">
        <f t="shared" si="4"/>
        <v>97.21771885521886</v>
      </c>
      <c r="O39" s="4"/>
    </row>
    <row r="40" spans="1:15" ht="15">
      <c r="A40" s="4">
        <v>39</v>
      </c>
      <c r="B40" s="29" t="s">
        <v>66</v>
      </c>
      <c r="C40" s="1" t="s">
        <v>46</v>
      </c>
      <c r="D40" s="8">
        <v>111</v>
      </c>
      <c r="E40" s="8">
        <v>35.25</v>
      </c>
      <c r="F40" s="15">
        <f t="shared" si="0"/>
        <v>146.25</v>
      </c>
      <c r="G40" s="12">
        <f t="shared" si="1"/>
        <v>49.24242424242424</v>
      </c>
      <c r="H40" s="8">
        <f>18-1</f>
        <v>17</v>
      </c>
      <c r="I40" s="8">
        <v>25</v>
      </c>
      <c r="J40" s="8">
        <v>17.58</v>
      </c>
      <c r="K40" s="8">
        <v>16.6</v>
      </c>
      <c r="L40" s="8">
        <f t="shared" si="2"/>
        <v>76.18</v>
      </c>
      <c r="M40" s="12">
        <f t="shared" si="3"/>
        <v>47.612500000000004</v>
      </c>
      <c r="N40" s="7">
        <f t="shared" si="4"/>
        <v>96.85492424242425</v>
      </c>
      <c r="O40" s="4"/>
    </row>
    <row r="41" spans="1:15" ht="15">
      <c r="A41" s="4">
        <v>40</v>
      </c>
      <c r="B41" s="29" t="s">
        <v>67</v>
      </c>
      <c r="C41" s="1" t="s">
        <v>37</v>
      </c>
      <c r="D41" s="8">
        <v>99</v>
      </c>
      <c r="E41" s="8">
        <v>24</v>
      </c>
      <c r="F41" s="15">
        <f t="shared" si="0"/>
        <v>123</v>
      </c>
      <c r="G41" s="12">
        <f t="shared" si="1"/>
        <v>41.41414141414141</v>
      </c>
      <c r="H41" s="8">
        <v>24.5</v>
      </c>
      <c r="I41" s="8">
        <v>28.5</v>
      </c>
      <c r="J41" s="8">
        <v>24</v>
      </c>
      <c r="K41" s="8">
        <v>10.4</v>
      </c>
      <c r="L41" s="8">
        <f t="shared" si="2"/>
        <v>87.4</v>
      </c>
      <c r="M41" s="12">
        <f t="shared" si="3"/>
        <v>54.625</v>
      </c>
      <c r="N41" s="7">
        <f t="shared" si="4"/>
        <v>96.03914141414141</v>
      </c>
      <c r="O41" s="4"/>
    </row>
    <row r="42" spans="1:15" ht="15">
      <c r="A42" s="4">
        <v>41</v>
      </c>
      <c r="B42" s="29" t="s">
        <v>68</v>
      </c>
      <c r="C42" s="1" t="s">
        <v>29</v>
      </c>
      <c r="D42" s="8">
        <v>96</v>
      </c>
      <c r="E42" s="8">
        <v>28.25</v>
      </c>
      <c r="F42" s="15">
        <f t="shared" si="0"/>
        <v>124.25</v>
      </c>
      <c r="G42" s="12">
        <f t="shared" si="1"/>
        <v>41.83501683501684</v>
      </c>
      <c r="H42" s="8">
        <v>21.5</v>
      </c>
      <c r="I42" s="8">
        <v>21.5</v>
      </c>
      <c r="J42" s="8">
        <v>26.38</v>
      </c>
      <c r="K42" s="8">
        <v>17</v>
      </c>
      <c r="L42" s="8">
        <f t="shared" si="2"/>
        <v>86.38</v>
      </c>
      <c r="M42" s="12">
        <f t="shared" si="3"/>
        <v>53.9875</v>
      </c>
      <c r="N42" s="7">
        <f t="shared" si="4"/>
        <v>95.82251683501684</v>
      </c>
      <c r="O42" s="4"/>
    </row>
    <row r="43" spans="1:15" ht="15">
      <c r="A43" s="4">
        <v>42</v>
      </c>
      <c r="B43" s="30" t="s">
        <v>69</v>
      </c>
      <c r="C43" s="31" t="s">
        <v>70</v>
      </c>
      <c r="D43" s="8">
        <v>98</v>
      </c>
      <c r="E43" s="8">
        <v>28.5</v>
      </c>
      <c r="F43" s="15">
        <f t="shared" si="0"/>
        <v>126.5</v>
      </c>
      <c r="G43" s="12">
        <f t="shared" si="1"/>
        <v>42.592592592592595</v>
      </c>
      <c r="H43" s="8">
        <v>13</v>
      </c>
      <c r="I43" s="8">
        <v>28</v>
      </c>
      <c r="J43" s="8">
        <v>23.2</v>
      </c>
      <c r="K43" s="8">
        <v>20.8</v>
      </c>
      <c r="L43" s="8">
        <f t="shared" si="2"/>
        <v>85</v>
      </c>
      <c r="M43" s="12">
        <f t="shared" si="3"/>
        <v>53.125</v>
      </c>
      <c r="N43" s="7">
        <f t="shared" si="4"/>
        <v>95.7175925925926</v>
      </c>
      <c r="O43" s="4"/>
    </row>
    <row r="44" spans="1:15" ht="15">
      <c r="A44" s="4">
        <v>43</v>
      </c>
      <c r="B44" s="29" t="s">
        <v>71</v>
      </c>
      <c r="C44" s="1" t="s">
        <v>39</v>
      </c>
      <c r="D44" s="8">
        <v>104</v>
      </c>
      <c r="E44" s="8">
        <v>31.75</v>
      </c>
      <c r="F44" s="15">
        <f t="shared" si="0"/>
        <v>135.75</v>
      </c>
      <c r="G44" s="12">
        <f t="shared" si="1"/>
        <v>45.707070707070706</v>
      </c>
      <c r="H44" s="8">
        <v>19</v>
      </c>
      <c r="I44" s="8">
        <v>23</v>
      </c>
      <c r="J44" s="8">
        <v>17.98</v>
      </c>
      <c r="K44" s="8">
        <v>18.65</v>
      </c>
      <c r="L44" s="8">
        <f t="shared" si="2"/>
        <v>78.63</v>
      </c>
      <c r="M44" s="12">
        <f t="shared" si="3"/>
        <v>49.14375</v>
      </c>
      <c r="N44" s="7">
        <f t="shared" si="4"/>
        <v>94.85082070707071</v>
      </c>
      <c r="O44" s="4"/>
    </row>
    <row r="45" spans="1:15" ht="14.25">
      <c r="A45" s="4">
        <v>44</v>
      </c>
      <c r="B45" s="33" t="s">
        <v>311</v>
      </c>
      <c r="C45" s="1" t="s">
        <v>72</v>
      </c>
      <c r="D45" s="8">
        <v>90</v>
      </c>
      <c r="E45" s="8">
        <v>33.5</v>
      </c>
      <c r="F45" s="15">
        <f t="shared" si="0"/>
        <v>123.5</v>
      </c>
      <c r="G45" s="12">
        <f t="shared" si="1"/>
        <v>41.582491582491585</v>
      </c>
      <c r="H45" s="8">
        <v>16.5</v>
      </c>
      <c r="I45" s="8">
        <v>17.5</v>
      </c>
      <c r="J45" s="8">
        <v>29.16</v>
      </c>
      <c r="K45" s="8">
        <v>20.7</v>
      </c>
      <c r="L45" s="8">
        <f t="shared" si="2"/>
        <v>83.86</v>
      </c>
      <c r="M45" s="12">
        <f t="shared" si="3"/>
        <v>52.412499999999994</v>
      </c>
      <c r="N45" s="7">
        <f t="shared" si="4"/>
        <v>93.99499158249158</v>
      </c>
      <c r="O45" s="4"/>
    </row>
    <row r="46" spans="1:15" ht="15">
      <c r="A46" s="4">
        <v>45</v>
      </c>
      <c r="B46" s="29" t="s">
        <v>73</v>
      </c>
      <c r="C46" s="1" t="s">
        <v>74</v>
      </c>
      <c r="D46" s="8">
        <v>97</v>
      </c>
      <c r="E46" s="8">
        <v>26.75</v>
      </c>
      <c r="F46" s="15">
        <f t="shared" si="0"/>
        <v>123.75</v>
      </c>
      <c r="G46" s="12">
        <f t="shared" si="1"/>
        <v>41.66666666666667</v>
      </c>
      <c r="H46" s="8">
        <v>19</v>
      </c>
      <c r="I46" s="8">
        <v>24.5</v>
      </c>
      <c r="J46" s="8">
        <v>20.82</v>
      </c>
      <c r="K46" s="8">
        <v>18.4</v>
      </c>
      <c r="L46" s="8">
        <f t="shared" si="2"/>
        <v>82.72</v>
      </c>
      <c r="M46" s="12">
        <f t="shared" si="3"/>
        <v>51.7</v>
      </c>
      <c r="N46" s="7">
        <f t="shared" si="4"/>
        <v>93.36666666666667</v>
      </c>
      <c r="O46" s="4"/>
    </row>
    <row r="47" spans="1:15" ht="15">
      <c r="A47" s="4">
        <v>46</v>
      </c>
      <c r="B47" s="29" t="s">
        <v>75</v>
      </c>
      <c r="C47" s="1" t="s">
        <v>76</v>
      </c>
      <c r="D47" s="8">
        <v>98</v>
      </c>
      <c r="E47" s="8">
        <v>34</v>
      </c>
      <c r="F47" s="15">
        <f t="shared" si="0"/>
        <v>132</v>
      </c>
      <c r="G47" s="12">
        <f t="shared" si="1"/>
        <v>44.44444444444444</v>
      </c>
      <c r="H47" s="8">
        <v>21</v>
      </c>
      <c r="I47" s="8">
        <v>21.5</v>
      </c>
      <c r="J47" s="8">
        <v>20.86</v>
      </c>
      <c r="K47" s="8">
        <v>14.35</v>
      </c>
      <c r="L47" s="8">
        <f t="shared" si="2"/>
        <v>77.71</v>
      </c>
      <c r="M47" s="12">
        <f t="shared" si="3"/>
        <v>48.568749999999994</v>
      </c>
      <c r="N47" s="7">
        <f t="shared" si="4"/>
        <v>93.01319444444444</v>
      </c>
      <c r="O47" s="4"/>
    </row>
    <row r="48" spans="1:15" ht="15">
      <c r="A48" s="4">
        <v>47</v>
      </c>
      <c r="B48" s="29" t="s">
        <v>77</v>
      </c>
      <c r="C48" s="1" t="s">
        <v>43</v>
      </c>
      <c r="D48" s="8">
        <v>91</v>
      </c>
      <c r="E48" s="8">
        <v>27.5</v>
      </c>
      <c r="F48" s="15">
        <f t="shared" si="0"/>
        <v>118.5</v>
      </c>
      <c r="G48" s="12">
        <f t="shared" si="1"/>
        <v>39.8989898989899</v>
      </c>
      <c r="H48" s="8">
        <v>22</v>
      </c>
      <c r="I48" s="8">
        <v>20.5</v>
      </c>
      <c r="J48" s="8">
        <v>22.1</v>
      </c>
      <c r="K48" s="8">
        <v>19.8</v>
      </c>
      <c r="L48" s="8">
        <f t="shared" si="2"/>
        <v>84.39999999999999</v>
      </c>
      <c r="M48" s="12">
        <f t="shared" si="3"/>
        <v>52.75</v>
      </c>
      <c r="N48" s="7">
        <f t="shared" si="4"/>
        <v>92.6489898989899</v>
      </c>
      <c r="O48" s="4"/>
    </row>
    <row r="49" spans="1:15" ht="15">
      <c r="A49" s="4">
        <v>48</v>
      </c>
      <c r="B49" s="29" t="s">
        <v>78</v>
      </c>
      <c r="C49" s="1" t="s">
        <v>79</v>
      </c>
      <c r="D49" s="8">
        <v>98</v>
      </c>
      <c r="E49" s="8">
        <v>33.5</v>
      </c>
      <c r="F49" s="15">
        <f t="shared" si="0"/>
        <v>131.5</v>
      </c>
      <c r="G49" s="12">
        <f t="shared" si="1"/>
        <v>44.27609427609428</v>
      </c>
      <c r="H49" s="8">
        <v>17</v>
      </c>
      <c r="I49" s="8">
        <v>19</v>
      </c>
      <c r="J49" s="8">
        <v>24.64</v>
      </c>
      <c r="K49" s="8">
        <v>15.85</v>
      </c>
      <c r="L49" s="8">
        <f t="shared" si="2"/>
        <v>76.49</v>
      </c>
      <c r="M49" s="12">
        <f t="shared" si="3"/>
        <v>47.80624999999999</v>
      </c>
      <c r="N49" s="7">
        <f t="shared" si="4"/>
        <v>92.08234427609426</v>
      </c>
      <c r="O49" s="4"/>
    </row>
    <row r="50" spans="1:15" ht="15">
      <c r="A50" s="4">
        <v>49</v>
      </c>
      <c r="B50" s="29" t="s">
        <v>80</v>
      </c>
      <c r="C50" s="31" t="s">
        <v>15</v>
      </c>
      <c r="D50" s="8">
        <v>88</v>
      </c>
      <c r="E50" s="8">
        <v>27.75</v>
      </c>
      <c r="F50" s="15">
        <f t="shared" si="0"/>
        <v>115.75</v>
      </c>
      <c r="G50" s="12">
        <f t="shared" si="1"/>
        <v>38.97306397306397</v>
      </c>
      <c r="H50" s="8">
        <v>24</v>
      </c>
      <c r="I50" s="8">
        <v>17</v>
      </c>
      <c r="J50" s="8">
        <f>23.36+0.28</f>
        <v>23.64</v>
      </c>
      <c r="K50" s="8">
        <v>18.1</v>
      </c>
      <c r="L50" s="8">
        <f t="shared" si="2"/>
        <v>82.74000000000001</v>
      </c>
      <c r="M50" s="12">
        <f t="shared" si="3"/>
        <v>51.712500000000006</v>
      </c>
      <c r="N50" s="7">
        <f t="shared" si="4"/>
        <v>90.68556397306398</v>
      </c>
      <c r="O50" s="4"/>
    </row>
    <row r="51" spans="1:15" ht="15">
      <c r="A51" s="4">
        <v>50</v>
      </c>
      <c r="B51" s="29" t="s">
        <v>81</v>
      </c>
      <c r="C51" s="1" t="s">
        <v>13</v>
      </c>
      <c r="D51" s="8">
        <v>107</v>
      </c>
      <c r="E51" s="8">
        <v>21.5</v>
      </c>
      <c r="F51" s="15">
        <f t="shared" si="0"/>
        <v>128.5</v>
      </c>
      <c r="G51" s="12">
        <f t="shared" si="1"/>
        <v>43.26599326599327</v>
      </c>
      <c r="H51" s="8">
        <v>15.5</v>
      </c>
      <c r="I51" s="8">
        <v>22</v>
      </c>
      <c r="J51" s="8">
        <v>18.7</v>
      </c>
      <c r="K51" s="8">
        <v>19.6</v>
      </c>
      <c r="L51" s="8">
        <f t="shared" si="2"/>
        <v>75.80000000000001</v>
      </c>
      <c r="M51" s="12">
        <f t="shared" si="3"/>
        <v>47.37500000000001</v>
      </c>
      <c r="N51" s="7">
        <f t="shared" si="4"/>
        <v>90.64099326599327</v>
      </c>
      <c r="O51" s="4"/>
    </row>
    <row r="52" spans="1:15" ht="15">
      <c r="A52" s="4">
        <v>51</v>
      </c>
      <c r="B52" s="29" t="s">
        <v>82</v>
      </c>
      <c r="C52" s="1" t="s">
        <v>83</v>
      </c>
      <c r="D52" s="8">
        <v>83</v>
      </c>
      <c r="E52" s="8">
        <v>26.75</v>
      </c>
      <c r="F52" s="15">
        <f t="shared" si="0"/>
        <v>109.75</v>
      </c>
      <c r="G52" s="12">
        <f t="shared" si="1"/>
        <v>36.95286195286195</v>
      </c>
      <c r="H52" s="8">
        <v>16.5</v>
      </c>
      <c r="I52" s="8">
        <v>27</v>
      </c>
      <c r="J52" s="8">
        <v>25.94</v>
      </c>
      <c r="K52" s="8">
        <v>15.9</v>
      </c>
      <c r="L52" s="8">
        <f t="shared" si="2"/>
        <v>85.34</v>
      </c>
      <c r="M52" s="12">
        <f t="shared" si="3"/>
        <v>53.337500000000006</v>
      </c>
      <c r="N52" s="7">
        <f t="shared" si="4"/>
        <v>90.29036195286196</v>
      </c>
      <c r="O52" s="4"/>
    </row>
    <row r="53" spans="1:15" ht="15">
      <c r="A53" s="4">
        <v>52</v>
      </c>
      <c r="B53" s="29" t="s">
        <v>84</v>
      </c>
      <c r="C53" s="1" t="s">
        <v>13</v>
      </c>
      <c r="D53" s="8">
        <v>88</v>
      </c>
      <c r="E53" s="8">
        <v>29.75</v>
      </c>
      <c r="F53" s="15">
        <f t="shared" si="0"/>
        <v>117.75</v>
      </c>
      <c r="G53" s="12">
        <f t="shared" si="1"/>
        <v>39.64646464646464</v>
      </c>
      <c r="H53" s="8">
        <v>17.5</v>
      </c>
      <c r="I53" s="8">
        <v>20</v>
      </c>
      <c r="J53" s="8">
        <v>21.76</v>
      </c>
      <c r="K53" s="8">
        <v>21.5</v>
      </c>
      <c r="L53" s="8">
        <f t="shared" si="2"/>
        <v>80.76</v>
      </c>
      <c r="M53" s="12">
        <f t="shared" si="3"/>
        <v>50.475</v>
      </c>
      <c r="N53" s="7">
        <f t="shared" si="4"/>
        <v>90.12146464646464</v>
      </c>
      <c r="O53" s="4"/>
    </row>
    <row r="54" spans="1:15" ht="15">
      <c r="A54" s="4">
        <v>53</v>
      </c>
      <c r="B54" s="29" t="s">
        <v>85</v>
      </c>
      <c r="C54" s="1" t="s">
        <v>60</v>
      </c>
      <c r="D54" s="8">
        <v>93</v>
      </c>
      <c r="E54" s="8">
        <v>9.5</v>
      </c>
      <c r="F54" s="15">
        <f t="shared" si="0"/>
        <v>102.5</v>
      </c>
      <c r="G54" s="12">
        <f t="shared" si="1"/>
        <v>34.51178451178451</v>
      </c>
      <c r="H54" s="8">
        <v>21</v>
      </c>
      <c r="I54" s="8">
        <v>32.5</v>
      </c>
      <c r="J54" s="8">
        <v>21</v>
      </c>
      <c r="K54" s="8">
        <v>13.6</v>
      </c>
      <c r="L54" s="8">
        <f t="shared" si="2"/>
        <v>88.1</v>
      </c>
      <c r="M54" s="12">
        <f t="shared" si="3"/>
        <v>55.06249999999999</v>
      </c>
      <c r="N54" s="7">
        <f t="shared" si="4"/>
        <v>89.5742845117845</v>
      </c>
      <c r="O54" s="4"/>
    </row>
    <row r="55" spans="1:15" ht="14.25">
      <c r="A55" s="4">
        <v>54</v>
      </c>
      <c r="B55" s="33" t="s">
        <v>312</v>
      </c>
      <c r="C55" s="1" t="s">
        <v>86</v>
      </c>
      <c r="D55" s="8">
        <v>86</v>
      </c>
      <c r="E55" s="8">
        <v>29.75</v>
      </c>
      <c r="F55" s="15">
        <f t="shared" si="0"/>
        <v>115.75</v>
      </c>
      <c r="G55" s="12">
        <f t="shared" si="1"/>
        <v>38.97306397306397</v>
      </c>
      <c r="H55" s="8">
        <v>17</v>
      </c>
      <c r="I55" s="8">
        <v>21.5</v>
      </c>
      <c r="J55" s="8">
        <v>18.42</v>
      </c>
      <c r="K55" s="8">
        <v>23.95</v>
      </c>
      <c r="L55" s="8">
        <f t="shared" si="2"/>
        <v>80.87</v>
      </c>
      <c r="M55" s="12">
        <f t="shared" si="3"/>
        <v>50.543749999999996</v>
      </c>
      <c r="N55" s="7">
        <f t="shared" si="4"/>
        <v>89.51681397306396</v>
      </c>
      <c r="O55" s="4"/>
    </row>
    <row r="56" spans="1:15" ht="15">
      <c r="A56" s="4">
        <v>55</v>
      </c>
      <c r="B56" s="29" t="s">
        <v>87</v>
      </c>
      <c r="C56" s="1" t="s">
        <v>88</v>
      </c>
      <c r="D56" s="8">
        <v>98</v>
      </c>
      <c r="E56" s="8">
        <v>20</v>
      </c>
      <c r="F56" s="15">
        <f t="shared" si="0"/>
        <v>118</v>
      </c>
      <c r="G56" s="12">
        <f t="shared" si="1"/>
        <v>39.73063973063973</v>
      </c>
      <c r="H56" s="8">
        <v>20</v>
      </c>
      <c r="I56" s="8">
        <v>27.5</v>
      </c>
      <c r="J56" s="8">
        <v>14.5</v>
      </c>
      <c r="K56" s="8">
        <v>14.9</v>
      </c>
      <c r="L56" s="8">
        <f t="shared" si="2"/>
        <v>76.9</v>
      </c>
      <c r="M56" s="12">
        <f t="shared" si="3"/>
        <v>48.0625</v>
      </c>
      <c r="N56" s="7">
        <f t="shared" si="4"/>
        <v>87.79313973063972</v>
      </c>
      <c r="O56" s="4"/>
    </row>
    <row r="57" spans="1:15" ht="14.25">
      <c r="A57" s="4">
        <v>56</v>
      </c>
      <c r="B57" s="33" t="s">
        <v>313</v>
      </c>
      <c r="C57" s="1" t="s">
        <v>89</v>
      </c>
      <c r="D57" s="8">
        <v>79</v>
      </c>
      <c r="E57" s="8">
        <v>27.75</v>
      </c>
      <c r="F57" s="15">
        <f t="shared" si="0"/>
        <v>106.75</v>
      </c>
      <c r="G57" s="12">
        <f t="shared" si="1"/>
        <v>35.94276094276094</v>
      </c>
      <c r="H57" s="8">
        <v>23.5</v>
      </c>
      <c r="I57" s="8">
        <v>18.5</v>
      </c>
      <c r="J57" s="8">
        <v>16.68</v>
      </c>
      <c r="K57" s="8">
        <v>23.6</v>
      </c>
      <c r="L57" s="8">
        <f t="shared" si="2"/>
        <v>82.28</v>
      </c>
      <c r="M57" s="12">
        <f t="shared" si="3"/>
        <v>51.425</v>
      </c>
      <c r="N57" s="7">
        <f t="shared" si="4"/>
        <v>87.36776094276094</v>
      </c>
      <c r="O57" s="4"/>
    </row>
    <row r="58" spans="1:15" ht="15">
      <c r="A58" s="4">
        <v>57</v>
      </c>
      <c r="B58" s="29" t="s">
        <v>90</v>
      </c>
      <c r="C58" s="31" t="s">
        <v>41</v>
      </c>
      <c r="D58" s="8">
        <v>81</v>
      </c>
      <c r="E58" s="8">
        <v>27.25</v>
      </c>
      <c r="F58" s="15">
        <f t="shared" si="0"/>
        <v>108.25</v>
      </c>
      <c r="G58" s="12">
        <f t="shared" si="1"/>
        <v>36.447811447811446</v>
      </c>
      <c r="H58" s="8">
        <v>19.5</v>
      </c>
      <c r="I58" s="8">
        <v>27.5</v>
      </c>
      <c r="J58" s="8">
        <v>22.9</v>
      </c>
      <c r="K58" s="8">
        <v>11.4</v>
      </c>
      <c r="L58" s="8">
        <f t="shared" si="2"/>
        <v>81.30000000000001</v>
      </c>
      <c r="M58" s="12">
        <f t="shared" si="3"/>
        <v>50.81250000000001</v>
      </c>
      <c r="N58" s="7">
        <f t="shared" si="4"/>
        <v>87.26031144781146</v>
      </c>
      <c r="O58" s="4"/>
    </row>
    <row r="59" spans="1:15" ht="15">
      <c r="A59" s="4">
        <v>58</v>
      </c>
      <c r="B59" s="29" t="s">
        <v>91</v>
      </c>
      <c r="C59" s="1" t="s">
        <v>21</v>
      </c>
      <c r="D59" s="8">
        <v>79</v>
      </c>
      <c r="E59" s="8">
        <v>28.5</v>
      </c>
      <c r="F59" s="15">
        <f t="shared" si="0"/>
        <v>107.5</v>
      </c>
      <c r="G59" s="12">
        <f t="shared" si="1"/>
        <v>36.195286195286194</v>
      </c>
      <c r="H59" s="8">
        <v>25.5</v>
      </c>
      <c r="I59" s="8">
        <v>23.5</v>
      </c>
      <c r="J59" s="8">
        <v>20.7</v>
      </c>
      <c r="K59" s="8">
        <v>11.5</v>
      </c>
      <c r="L59" s="8">
        <f t="shared" si="2"/>
        <v>81.2</v>
      </c>
      <c r="M59" s="12">
        <f t="shared" si="3"/>
        <v>50.75000000000001</v>
      </c>
      <c r="N59" s="7">
        <f t="shared" si="4"/>
        <v>86.9452861952862</v>
      </c>
      <c r="O59" s="4"/>
    </row>
    <row r="60" spans="1:15" ht="14.25">
      <c r="A60" s="4">
        <v>59</v>
      </c>
      <c r="B60" s="33" t="s">
        <v>314</v>
      </c>
      <c r="C60" s="1" t="s">
        <v>92</v>
      </c>
      <c r="D60" s="8">
        <v>92</v>
      </c>
      <c r="E60" s="8">
        <v>29.75</v>
      </c>
      <c r="F60" s="15">
        <f t="shared" si="0"/>
        <v>121.75</v>
      </c>
      <c r="G60" s="12">
        <f t="shared" si="1"/>
        <v>40.99326599326599</v>
      </c>
      <c r="H60" s="8">
        <v>13.5</v>
      </c>
      <c r="I60" s="8">
        <v>20</v>
      </c>
      <c r="J60" s="8">
        <v>23.24</v>
      </c>
      <c r="K60" s="8">
        <v>15</v>
      </c>
      <c r="L60" s="8">
        <f t="shared" si="2"/>
        <v>71.74</v>
      </c>
      <c r="M60" s="12">
        <f t="shared" si="3"/>
        <v>44.8375</v>
      </c>
      <c r="N60" s="7">
        <f t="shared" si="4"/>
        <v>85.830765993266</v>
      </c>
      <c r="O60" s="4"/>
    </row>
    <row r="61" spans="1:15" ht="15">
      <c r="A61" s="4">
        <v>60</v>
      </c>
      <c r="B61" s="29" t="s">
        <v>93</v>
      </c>
      <c r="C61" s="1" t="s">
        <v>43</v>
      </c>
      <c r="D61" s="8">
        <v>82</v>
      </c>
      <c r="E61" s="8">
        <v>30.25</v>
      </c>
      <c r="F61" s="15">
        <f t="shared" si="0"/>
        <v>112.25</v>
      </c>
      <c r="G61" s="12">
        <f t="shared" si="1"/>
        <v>37.79461279461279</v>
      </c>
      <c r="H61" s="8">
        <v>16</v>
      </c>
      <c r="I61" s="8">
        <v>25.5</v>
      </c>
      <c r="J61" s="8">
        <v>17.98</v>
      </c>
      <c r="K61" s="8">
        <v>17.3</v>
      </c>
      <c r="L61" s="8">
        <f t="shared" si="2"/>
        <v>76.78</v>
      </c>
      <c r="M61" s="12">
        <f t="shared" si="3"/>
        <v>47.9875</v>
      </c>
      <c r="N61" s="7">
        <f t="shared" si="4"/>
        <v>85.78211279461279</v>
      </c>
      <c r="O61" s="4"/>
    </row>
    <row r="62" spans="1:15" ht="15">
      <c r="A62" s="4">
        <v>61</v>
      </c>
      <c r="B62" s="29" t="s">
        <v>94</v>
      </c>
      <c r="C62" s="1" t="s">
        <v>39</v>
      </c>
      <c r="D62" s="8">
        <v>94</v>
      </c>
      <c r="E62" s="8">
        <v>34.25</v>
      </c>
      <c r="F62" s="15">
        <f t="shared" si="0"/>
        <v>128.25</v>
      </c>
      <c r="G62" s="12">
        <f t="shared" si="1"/>
        <v>43.18181818181818</v>
      </c>
      <c r="H62" s="8">
        <v>15</v>
      </c>
      <c r="I62" s="8">
        <v>16</v>
      </c>
      <c r="J62" s="8">
        <v>20.02</v>
      </c>
      <c r="K62" s="8">
        <v>14.8</v>
      </c>
      <c r="L62" s="8">
        <f t="shared" si="2"/>
        <v>65.82</v>
      </c>
      <c r="M62" s="12">
        <f t="shared" si="3"/>
        <v>41.137499999999996</v>
      </c>
      <c r="N62" s="7">
        <f t="shared" si="4"/>
        <v>84.31931818181818</v>
      </c>
      <c r="O62" s="4"/>
    </row>
    <row r="63" spans="1:15" ht="15">
      <c r="A63" s="4">
        <v>62</v>
      </c>
      <c r="B63" s="29" t="s">
        <v>95</v>
      </c>
      <c r="C63" s="1" t="s">
        <v>96</v>
      </c>
      <c r="D63" s="8">
        <v>83</v>
      </c>
      <c r="E63" s="8">
        <v>27</v>
      </c>
      <c r="F63" s="15">
        <f t="shared" si="0"/>
        <v>110</v>
      </c>
      <c r="G63" s="12">
        <f t="shared" si="1"/>
        <v>37.03703703703704</v>
      </c>
      <c r="H63" s="8">
        <v>14.5</v>
      </c>
      <c r="I63" s="8">
        <v>21.5</v>
      </c>
      <c r="J63" s="8">
        <v>22.82</v>
      </c>
      <c r="K63" s="8">
        <v>14.2</v>
      </c>
      <c r="L63" s="8">
        <f t="shared" si="2"/>
        <v>73.02</v>
      </c>
      <c r="M63" s="12">
        <f t="shared" si="3"/>
        <v>45.637499999999996</v>
      </c>
      <c r="N63" s="7">
        <f t="shared" si="4"/>
        <v>82.67453703703703</v>
      </c>
      <c r="O63" s="4"/>
    </row>
    <row r="64" spans="1:15" ht="15">
      <c r="A64" s="4">
        <v>63</v>
      </c>
      <c r="B64" s="29" t="s">
        <v>97</v>
      </c>
      <c r="C64" s="1" t="s">
        <v>98</v>
      </c>
      <c r="D64" s="8">
        <v>97</v>
      </c>
      <c r="E64" s="8">
        <v>32.25</v>
      </c>
      <c r="F64" s="15">
        <f t="shared" si="0"/>
        <v>129.25</v>
      </c>
      <c r="G64" s="12">
        <f t="shared" si="1"/>
        <v>43.51851851851852</v>
      </c>
      <c r="H64" s="8">
        <v>8</v>
      </c>
      <c r="I64" s="8">
        <v>22</v>
      </c>
      <c r="J64" s="8">
        <v>22.04</v>
      </c>
      <c r="K64" s="8">
        <v>9.1</v>
      </c>
      <c r="L64" s="8">
        <f t="shared" si="2"/>
        <v>61.14</v>
      </c>
      <c r="M64" s="12">
        <f t="shared" si="3"/>
        <v>38.2125</v>
      </c>
      <c r="N64" s="7">
        <f t="shared" si="4"/>
        <v>81.73101851851851</v>
      </c>
      <c r="O64" s="4"/>
    </row>
    <row r="65" spans="1:15" ht="15">
      <c r="A65" s="4">
        <v>64</v>
      </c>
      <c r="B65" s="29" t="s">
        <v>99</v>
      </c>
      <c r="C65" s="1" t="s">
        <v>100</v>
      </c>
      <c r="D65" s="8">
        <v>84</v>
      </c>
      <c r="E65" s="8">
        <v>25</v>
      </c>
      <c r="F65" s="15">
        <f t="shared" si="0"/>
        <v>109</v>
      </c>
      <c r="G65" s="12">
        <f t="shared" si="1"/>
        <v>36.7003367003367</v>
      </c>
      <c r="H65" s="8">
        <v>14.5</v>
      </c>
      <c r="I65" s="8">
        <v>24.5</v>
      </c>
      <c r="J65" s="8">
        <v>19.34</v>
      </c>
      <c r="K65" s="8">
        <v>11.4</v>
      </c>
      <c r="L65" s="8">
        <f t="shared" si="2"/>
        <v>69.74000000000001</v>
      </c>
      <c r="M65" s="12">
        <f t="shared" si="3"/>
        <v>43.587500000000006</v>
      </c>
      <c r="N65" s="7">
        <f t="shared" si="4"/>
        <v>80.2878367003367</v>
      </c>
      <c r="O65" s="4"/>
    </row>
    <row r="66" spans="1:15" ht="15">
      <c r="A66" s="4">
        <v>65</v>
      </c>
      <c r="B66" s="30" t="s">
        <v>101</v>
      </c>
      <c r="C66" s="1" t="s">
        <v>18</v>
      </c>
      <c r="D66" s="8">
        <v>68</v>
      </c>
      <c r="E66" s="8">
        <v>26.5</v>
      </c>
      <c r="F66" s="15">
        <f t="shared" si="0"/>
        <v>94.5</v>
      </c>
      <c r="G66" s="12">
        <f t="shared" si="1"/>
        <v>31.818181818181817</v>
      </c>
      <c r="H66" s="8">
        <v>18.5</v>
      </c>
      <c r="I66" s="8">
        <v>20</v>
      </c>
      <c r="J66" s="8">
        <v>22.82</v>
      </c>
      <c r="K66" s="8">
        <v>11.9</v>
      </c>
      <c r="L66" s="8">
        <f t="shared" si="2"/>
        <v>73.22</v>
      </c>
      <c r="M66" s="12">
        <f t="shared" si="3"/>
        <v>45.7625</v>
      </c>
      <c r="N66" s="7">
        <f t="shared" si="4"/>
        <v>77.58068181818182</v>
      </c>
      <c r="O66" s="4"/>
    </row>
    <row r="67" spans="1:15" ht="14.25">
      <c r="A67" s="4">
        <v>66</v>
      </c>
      <c r="B67" s="33" t="s">
        <v>315</v>
      </c>
      <c r="C67" s="1" t="s">
        <v>102</v>
      </c>
      <c r="D67" s="8">
        <v>74</v>
      </c>
      <c r="E67" s="8">
        <v>31.5</v>
      </c>
      <c r="F67" s="15">
        <f t="shared" si="0"/>
        <v>105.5</v>
      </c>
      <c r="G67" s="12">
        <f t="shared" si="1"/>
        <v>35.52188552188552</v>
      </c>
      <c r="H67" s="8">
        <v>12</v>
      </c>
      <c r="I67" s="8">
        <v>22.5</v>
      </c>
      <c r="J67" s="8">
        <v>19.36</v>
      </c>
      <c r="K67" s="8">
        <v>11.85</v>
      </c>
      <c r="L67" s="8">
        <f t="shared" si="2"/>
        <v>65.71</v>
      </c>
      <c r="M67" s="12">
        <f t="shared" si="3"/>
        <v>41.06875</v>
      </c>
      <c r="N67" s="7">
        <f t="shared" si="4"/>
        <v>76.59063552188553</v>
      </c>
      <c r="O67" s="4"/>
    </row>
    <row r="68" spans="1:15" ht="14.25">
      <c r="A68" s="4">
        <v>67</v>
      </c>
      <c r="B68" s="33" t="s">
        <v>316</v>
      </c>
      <c r="C68" s="1" t="s">
        <v>103</v>
      </c>
      <c r="D68" s="8">
        <f>88+2</f>
        <v>90</v>
      </c>
      <c r="E68" s="8">
        <v>27</v>
      </c>
      <c r="F68" s="15">
        <f t="shared" si="0"/>
        <v>117</v>
      </c>
      <c r="G68" s="12">
        <f t="shared" si="1"/>
        <v>39.39393939393939</v>
      </c>
      <c r="H68" s="8">
        <v>24</v>
      </c>
      <c r="I68" s="8">
        <v>6.5</v>
      </c>
      <c r="J68" s="8">
        <v>16.88</v>
      </c>
      <c r="K68" s="8">
        <v>11</v>
      </c>
      <c r="L68" s="8">
        <f t="shared" si="2"/>
        <v>58.379999999999995</v>
      </c>
      <c r="M68" s="12">
        <f t="shared" si="3"/>
        <v>36.4875</v>
      </c>
      <c r="N68" s="7">
        <f t="shared" si="4"/>
        <v>75.88143939393939</v>
      </c>
      <c r="O68" s="4"/>
    </row>
    <row r="69" spans="1:15" ht="15">
      <c r="A69" s="4">
        <v>68</v>
      </c>
      <c r="B69" s="29" t="s">
        <v>104</v>
      </c>
      <c r="C69" s="1" t="s">
        <v>26</v>
      </c>
      <c r="D69" s="8">
        <v>80</v>
      </c>
      <c r="E69" s="8">
        <v>25.25</v>
      </c>
      <c r="F69" s="15">
        <f t="shared" si="0"/>
        <v>105.25</v>
      </c>
      <c r="G69" s="12">
        <f t="shared" si="1"/>
        <v>35.43771043771044</v>
      </c>
      <c r="H69" s="8">
        <v>12.5</v>
      </c>
      <c r="I69" s="8">
        <v>20</v>
      </c>
      <c r="J69" s="8">
        <v>14</v>
      </c>
      <c r="K69" s="8">
        <v>10.8</v>
      </c>
      <c r="L69" s="8">
        <f t="shared" si="2"/>
        <v>57.3</v>
      </c>
      <c r="M69" s="12">
        <f t="shared" si="3"/>
        <v>35.8125</v>
      </c>
      <c r="N69" s="7">
        <f t="shared" si="4"/>
        <v>71.25021043771045</v>
      </c>
      <c r="O69" s="4"/>
    </row>
    <row r="70" spans="1:15" ht="15">
      <c r="A70" s="4">
        <v>69</v>
      </c>
      <c r="B70" s="29" t="s">
        <v>105</v>
      </c>
      <c r="C70" s="1" t="s">
        <v>39</v>
      </c>
      <c r="D70" s="8">
        <f>75+1</f>
        <v>76</v>
      </c>
      <c r="E70" s="8">
        <v>31</v>
      </c>
      <c r="F70" s="15">
        <f t="shared" si="0"/>
        <v>107</v>
      </c>
      <c r="G70" s="12">
        <f t="shared" si="1"/>
        <v>36.02693602693603</v>
      </c>
      <c r="H70" s="8">
        <v>13.5</v>
      </c>
      <c r="I70" s="8">
        <v>18</v>
      </c>
      <c r="J70" s="8">
        <v>13.7</v>
      </c>
      <c r="K70" s="8">
        <v>10.9</v>
      </c>
      <c r="L70" s="8">
        <f t="shared" si="2"/>
        <v>56.1</v>
      </c>
      <c r="M70" s="12">
        <f t="shared" si="3"/>
        <v>35.0625</v>
      </c>
      <c r="N70" s="7">
        <f t="shared" si="4"/>
        <v>71.08943602693603</v>
      </c>
      <c r="O70" s="4"/>
    </row>
    <row r="71" spans="1:15" ht="15">
      <c r="A71" s="4">
        <v>70</v>
      </c>
      <c r="B71" s="29" t="s">
        <v>106</v>
      </c>
      <c r="C71" s="1" t="s">
        <v>29</v>
      </c>
      <c r="D71" s="8">
        <v>54</v>
      </c>
      <c r="E71" s="8">
        <v>31.75</v>
      </c>
      <c r="F71" s="15">
        <f t="shared" si="0"/>
        <v>85.75</v>
      </c>
      <c r="G71" s="12">
        <f t="shared" si="1"/>
        <v>28.872053872053872</v>
      </c>
      <c r="H71" s="8">
        <v>10</v>
      </c>
      <c r="I71" s="8">
        <v>20</v>
      </c>
      <c r="J71" s="8">
        <v>24.44</v>
      </c>
      <c r="K71" s="8">
        <v>13</v>
      </c>
      <c r="L71" s="8">
        <f t="shared" si="2"/>
        <v>67.44</v>
      </c>
      <c r="M71" s="12">
        <f t="shared" si="3"/>
        <v>42.15</v>
      </c>
      <c r="N71" s="7">
        <f t="shared" si="4"/>
        <v>71.02205387205387</v>
      </c>
      <c r="O71" s="4"/>
    </row>
    <row r="72" spans="1:15" ht="15">
      <c r="A72" s="4">
        <v>71</v>
      </c>
      <c r="B72" s="29" t="s">
        <v>107</v>
      </c>
      <c r="C72" s="1" t="s">
        <v>108</v>
      </c>
      <c r="D72" s="8">
        <v>73</v>
      </c>
      <c r="E72" s="8">
        <v>24.5</v>
      </c>
      <c r="F72" s="15">
        <f t="shared" si="0"/>
        <v>97.5</v>
      </c>
      <c r="G72" s="12">
        <f t="shared" si="1"/>
        <v>32.82828282828283</v>
      </c>
      <c r="H72" s="8">
        <v>14.5</v>
      </c>
      <c r="I72" s="8">
        <v>19.5</v>
      </c>
      <c r="J72" s="8">
        <v>12.5</v>
      </c>
      <c r="K72" s="8">
        <v>13.8</v>
      </c>
      <c r="L72" s="8">
        <f t="shared" si="2"/>
        <v>60.3</v>
      </c>
      <c r="M72" s="12">
        <f t="shared" si="3"/>
        <v>37.68749999999999</v>
      </c>
      <c r="N72" s="7">
        <f t="shared" si="4"/>
        <v>70.51578282828282</v>
      </c>
      <c r="O72" s="4"/>
    </row>
    <row r="73" spans="1:15" ht="14.25">
      <c r="A73" s="4">
        <v>72</v>
      </c>
      <c r="B73" s="33" t="s">
        <v>317</v>
      </c>
      <c r="C73" s="1" t="s">
        <v>109</v>
      </c>
      <c r="D73" s="8">
        <v>70</v>
      </c>
      <c r="E73" s="8">
        <v>31.75</v>
      </c>
      <c r="F73" s="15">
        <f t="shared" si="0"/>
        <v>101.75</v>
      </c>
      <c r="G73" s="12">
        <f t="shared" si="1"/>
        <v>34.25925925925926</v>
      </c>
      <c r="H73" s="8">
        <v>20</v>
      </c>
      <c r="I73" s="8">
        <v>9.5</v>
      </c>
      <c r="J73" s="8">
        <v>11.78</v>
      </c>
      <c r="K73" s="8">
        <v>14.8</v>
      </c>
      <c r="L73" s="8">
        <f t="shared" si="2"/>
        <v>56.08</v>
      </c>
      <c r="M73" s="12">
        <f t="shared" si="3"/>
        <v>35.05</v>
      </c>
      <c r="N73" s="7">
        <f t="shared" si="4"/>
        <v>69.30925925925925</v>
      </c>
      <c r="O73" s="4"/>
    </row>
    <row r="74" spans="1:15" ht="15">
      <c r="A74" s="4">
        <v>73</v>
      </c>
      <c r="B74" s="29" t="s">
        <v>110</v>
      </c>
      <c r="C74" s="1" t="s">
        <v>43</v>
      </c>
      <c r="D74" s="8">
        <v>77</v>
      </c>
      <c r="E74" s="8">
        <v>18.5</v>
      </c>
      <c r="F74" s="15">
        <f t="shared" si="0"/>
        <v>95.5</v>
      </c>
      <c r="G74" s="12">
        <f t="shared" si="1"/>
        <v>32.15488215488215</v>
      </c>
      <c r="H74" s="8">
        <v>10</v>
      </c>
      <c r="I74" s="8">
        <v>18</v>
      </c>
      <c r="J74" s="8">
        <v>15.02</v>
      </c>
      <c r="K74" s="8">
        <v>10.5</v>
      </c>
      <c r="L74" s="8">
        <f t="shared" si="2"/>
        <v>53.519999999999996</v>
      </c>
      <c r="M74" s="12">
        <f t="shared" si="3"/>
        <v>33.449999999999996</v>
      </c>
      <c r="N74" s="7">
        <f t="shared" si="4"/>
        <v>65.60488215488215</v>
      </c>
      <c r="O74" s="4"/>
    </row>
    <row r="75" spans="1:15" ht="15">
      <c r="A75" s="4">
        <v>74</v>
      </c>
      <c r="B75" s="29" t="s">
        <v>111</v>
      </c>
      <c r="C75" s="1" t="s">
        <v>39</v>
      </c>
      <c r="D75" s="8">
        <v>73</v>
      </c>
      <c r="E75" s="8">
        <v>20</v>
      </c>
      <c r="F75" s="15">
        <f t="shared" si="0"/>
        <v>93</v>
      </c>
      <c r="G75" s="12">
        <f t="shared" si="1"/>
        <v>31.313131313131315</v>
      </c>
      <c r="H75" s="8">
        <v>15</v>
      </c>
      <c r="I75" s="8">
        <v>16.5</v>
      </c>
      <c r="J75" s="8">
        <v>12.68</v>
      </c>
      <c r="K75" s="8">
        <v>10.6</v>
      </c>
      <c r="L75" s="8">
        <f t="shared" si="2"/>
        <v>54.78</v>
      </c>
      <c r="M75" s="12">
        <f t="shared" si="3"/>
        <v>34.2375</v>
      </c>
      <c r="N75" s="7">
        <f t="shared" si="4"/>
        <v>65.5506313131313</v>
      </c>
      <c r="O75" s="4"/>
    </row>
    <row r="76" spans="1:15" ht="15">
      <c r="A76" s="4">
        <v>75</v>
      </c>
      <c r="B76" s="29" t="s">
        <v>112</v>
      </c>
      <c r="C76" s="1" t="s">
        <v>113</v>
      </c>
      <c r="D76" s="8">
        <v>81</v>
      </c>
      <c r="E76" s="8">
        <v>23.75</v>
      </c>
      <c r="F76" s="15">
        <f t="shared" si="0"/>
        <v>104.75</v>
      </c>
      <c r="G76" s="12">
        <f t="shared" si="1"/>
        <v>35.26936026936027</v>
      </c>
      <c r="H76" s="8">
        <v>15.5</v>
      </c>
      <c r="I76" s="8">
        <v>8.5</v>
      </c>
      <c r="J76" s="8">
        <v>18.08</v>
      </c>
      <c r="K76" s="8">
        <v>0</v>
      </c>
      <c r="L76" s="8">
        <f t="shared" si="2"/>
        <v>42.08</v>
      </c>
      <c r="M76" s="12">
        <f t="shared" si="3"/>
        <v>26.3</v>
      </c>
      <c r="N76" s="7">
        <f t="shared" si="4"/>
        <v>61.569360269360274</v>
      </c>
      <c r="O76" s="4"/>
    </row>
    <row r="77" spans="4:14" ht="15">
      <c r="D77" s="11"/>
      <c r="E77" s="11"/>
      <c r="F77" s="16"/>
      <c r="G77" s="26"/>
      <c r="H77" s="11"/>
      <c r="I77" s="11"/>
      <c r="J77" s="11"/>
      <c r="K77" s="11"/>
      <c r="L77" s="11"/>
      <c r="M77" s="26"/>
      <c r="N77" s="5"/>
    </row>
    <row r="78" spans="2:14" ht="14.25">
      <c r="B78" s="28" t="s">
        <v>326</v>
      </c>
      <c r="D78" s="11"/>
      <c r="E78" s="11"/>
      <c r="F78" s="16"/>
      <c r="G78" s="26"/>
      <c r="H78" s="11"/>
      <c r="I78" s="11"/>
      <c r="J78" s="11"/>
      <c r="K78" s="11"/>
      <c r="L78" s="11"/>
      <c r="M78" s="26"/>
      <c r="N78" s="5"/>
    </row>
    <row r="79" spans="4:14" ht="15">
      <c r="D79" s="11"/>
      <c r="E79" s="11"/>
      <c r="F79" s="16"/>
      <c r="G79" s="26"/>
      <c r="H79" s="11"/>
      <c r="I79" s="11"/>
      <c r="J79" s="11"/>
      <c r="K79" s="11"/>
      <c r="L79" s="11"/>
      <c r="M79" s="26"/>
      <c r="N79" s="5"/>
    </row>
    <row r="80" spans="4:14" ht="15">
      <c r="D80" s="11"/>
      <c r="E80" s="11"/>
      <c r="F80" s="16"/>
      <c r="G80" s="26"/>
      <c r="H80" s="11"/>
      <c r="I80" s="11"/>
      <c r="J80" s="11"/>
      <c r="K80" s="11"/>
      <c r="L80" s="11"/>
      <c r="M80" s="26"/>
      <c r="N80" s="5"/>
    </row>
    <row r="81" spans="4:14" ht="15">
      <c r="D81" s="11"/>
      <c r="E81" s="11"/>
      <c r="F81" s="16"/>
      <c r="G81" s="26"/>
      <c r="H81" s="11"/>
      <c r="I81" s="11"/>
      <c r="J81" s="11"/>
      <c r="K81" s="11"/>
      <c r="L81" s="11"/>
      <c r="M81" s="26"/>
      <c r="N81" s="5"/>
    </row>
    <row r="82" spans="4:14" ht="15">
      <c r="D82" s="11"/>
      <c r="E82" s="11"/>
      <c r="F82" s="16"/>
      <c r="G82" s="26"/>
      <c r="H82" s="11"/>
      <c r="I82" s="11"/>
      <c r="J82" s="11"/>
      <c r="K82" s="11"/>
      <c r="L82" s="11"/>
      <c r="M82" s="26"/>
      <c r="N82" s="5"/>
    </row>
    <row r="83" spans="4:14" ht="15">
      <c r="D83" s="11"/>
      <c r="E83" s="11"/>
      <c r="F83" s="16"/>
      <c r="G83" s="26"/>
      <c r="H83" s="11"/>
      <c r="I83" s="11"/>
      <c r="J83" s="11"/>
      <c r="K83" s="11"/>
      <c r="L83" s="11"/>
      <c r="M83" s="26"/>
      <c r="N83" s="5"/>
    </row>
    <row r="84" spans="4:14" ht="15">
      <c r="D84" s="11"/>
      <c r="E84" s="11"/>
      <c r="F84" s="16"/>
      <c r="G84" s="26"/>
      <c r="H84" s="11"/>
      <c r="I84" s="11"/>
      <c r="J84" s="11"/>
      <c r="K84" s="11"/>
      <c r="L84" s="11"/>
      <c r="M84" s="26"/>
      <c r="N84" s="5"/>
    </row>
    <row r="85" spans="4:14" ht="15">
      <c r="D85" s="11"/>
      <c r="E85" s="11"/>
      <c r="F85" s="16"/>
      <c r="G85" s="26"/>
      <c r="H85" s="11"/>
      <c r="I85" s="11"/>
      <c r="J85" s="11"/>
      <c r="K85" s="11"/>
      <c r="L85" s="11"/>
      <c r="M85" s="26"/>
      <c r="N85" s="5"/>
    </row>
    <row r="86" spans="4:14" ht="15">
      <c r="D86" s="11"/>
      <c r="E86" s="11"/>
      <c r="F86" s="16"/>
      <c r="G86" s="26"/>
      <c r="H86" s="11"/>
      <c r="I86" s="11"/>
      <c r="J86" s="11"/>
      <c r="K86" s="11"/>
      <c r="L86" s="11"/>
      <c r="M86" s="26"/>
      <c r="N86" s="5"/>
    </row>
    <row r="87" spans="4:14" ht="15">
      <c r="D87" s="11"/>
      <c r="E87" s="11"/>
      <c r="F87" s="16"/>
      <c r="G87" s="26"/>
      <c r="H87" s="11"/>
      <c r="I87" s="11"/>
      <c r="J87" s="11"/>
      <c r="K87" s="11"/>
      <c r="L87" s="11"/>
      <c r="M87" s="26"/>
      <c r="N87" s="5"/>
    </row>
    <row r="88" spans="4:14" ht="15">
      <c r="D88" s="11"/>
      <c r="E88" s="11"/>
      <c r="F88" s="16"/>
      <c r="G88" s="26"/>
      <c r="H88" s="11"/>
      <c r="I88" s="11"/>
      <c r="J88" s="11"/>
      <c r="K88" s="11"/>
      <c r="L88" s="11"/>
      <c r="M88" s="26"/>
      <c r="N88" s="5"/>
    </row>
    <row r="89" spans="4:14" ht="15">
      <c r="D89" s="11"/>
      <c r="E89" s="11"/>
      <c r="F89" s="16"/>
      <c r="G89" s="26"/>
      <c r="H89" s="11"/>
      <c r="I89" s="11"/>
      <c r="J89" s="11"/>
      <c r="K89" s="11"/>
      <c r="L89" s="11"/>
      <c r="M89" s="26"/>
      <c r="N89" s="5"/>
    </row>
    <row r="90" spans="4:14" ht="15">
      <c r="D90" s="11"/>
      <c r="E90" s="11"/>
      <c r="F90" s="16"/>
      <c r="G90" s="26"/>
      <c r="H90" s="11"/>
      <c r="I90" s="11"/>
      <c r="J90" s="11"/>
      <c r="K90" s="11"/>
      <c r="L90" s="11"/>
      <c r="M90" s="26"/>
      <c r="N90" s="5"/>
    </row>
    <row r="91" spans="4:14" ht="15">
      <c r="D91" s="11"/>
      <c r="E91" s="11"/>
      <c r="F91" s="16"/>
      <c r="G91" s="26"/>
      <c r="H91" s="11"/>
      <c r="I91" s="11"/>
      <c r="J91" s="11"/>
      <c r="K91" s="11"/>
      <c r="L91" s="11"/>
      <c r="M91" s="26"/>
      <c r="N91" s="5"/>
    </row>
    <row r="92" spans="4:14" ht="15">
      <c r="D92" s="11"/>
      <c r="E92" s="11"/>
      <c r="F92" s="16"/>
      <c r="G92" s="26"/>
      <c r="H92" s="11"/>
      <c r="I92" s="11"/>
      <c r="J92" s="11"/>
      <c r="K92" s="11"/>
      <c r="L92" s="11"/>
      <c r="M92" s="26"/>
      <c r="N92" s="5"/>
    </row>
    <row r="93" spans="4:14" ht="15">
      <c r="D93" s="11"/>
      <c r="E93" s="11"/>
      <c r="F93" s="16"/>
      <c r="G93" s="26"/>
      <c r="H93" s="11"/>
      <c r="I93" s="11"/>
      <c r="J93" s="11"/>
      <c r="K93" s="11"/>
      <c r="L93" s="11"/>
      <c r="M93" s="26"/>
      <c r="N93" s="5"/>
    </row>
    <row r="94" spans="4:14" ht="15">
      <c r="D94" s="11"/>
      <c r="E94" s="11"/>
      <c r="F94" s="16"/>
      <c r="G94" s="26"/>
      <c r="H94" s="11"/>
      <c r="I94" s="11"/>
      <c r="J94" s="11"/>
      <c r="K94" s="11"/>
      <c r="L94" s="11"/>
      <c r="M94" s="26"/>
      <c r="N94" s="5"/>
    </row>
    <row r="95" spans="4:14" ht="15">
      <c r="D95" s="11"/>
      <c r="E95" s="11"/>
      <c r="F95" s="16"/>
      <c r="G95" s="26"/>
      <c r="H95" s="11"/>
      <c r="I95" s="11"/>
      <c r="J95" s="11"/>
      <c r="K95" s="11"/>
      <c r="L95" s="11"/>
      <c r="M95" s="26"/>
      <c r="N95" s="5"/>
    </row>
    <row r="96" spans="4:14" ht="15">
      <c r="D96" s="11"/>
      <c r="E96" s="11"/>
      <c r="F96" s="16"/>
      <c r="G96" s="26"/>
      <c r="H96" s="11"/>
      <c r="I96" s="11"/>
      <c r="J96" s="11"/>
      <c r="K96" s="11"/>
      <c r="L96" s="11"/>
      <c r="M96" s="26"/>
      <c r="N96" s="5"/>
    </row>
    <row r="97" spans="4:14" ht="15">
      <c r="D97" s="11"/>
      <c r="E97" s="11"/>
      <c r="F97" s="16"/>
      <c r="G97" s="26"/>
      <c r="H97" s="11"/>
      <c r="I97" s="11"/>
      <c r="J97" s="11"/>
      <c r="K97" s="11"/>
      <c r="L97" s="11"/>
      <c r="M97" s="26"/>
      <c r="N97" s="5"/>
    </row>
    <row r="98" spans="4:14" ht="15">
      <c r="D98" s="11"/>
      <c r="E98" s="11"/>
      <c r="F98" s="16"/>
      <c r="G98" s="26"/>
      <c r="H98" s="11"/>
      <c r="I98" s="11"/>
      <c r="J98" s="11"/>
      <c r="K98" s="11"/>
      <c r="L98" s="11"/>
      <c r="M98" s="26"/>
      <c r="N98" s="5"/>
    </row>
    <row r="99" spans="4:14" ht="15">
      <c r="D99" s="11"/>
      <c r="E99" s="11"/>
      <c r="F99" s="16"/>
      <c r="G99" s="26"/>
      <c r="H99" s="11"/>
      <c r="I99" s="11"/>
      <c r="J99" s="11"/>
      <c r="K99" s="11"/>
      <c r="L99" s="11"/>
      <c r="M99" s="26"/>
      <c r="N99" s="5"/>
    </row>
    <row r="100" spans="4:14" ht="15">
      <c r="D100" s="11"/>
      <c r="E100" s="11"/>
      <c r="F100" s="16"/>
      <c r="G100" s="26"/>
      <c r="H100" s="11"/>
      <c r="I100" s="11"/>
      <c r="J100" s="11"/>
      <c r="K100" s="11"/>
      <c r="L100" s="11"/>
      <c r="M100" s="26"/>
      <c r="N100" s="5"/>
    </row>
  </sheetData>
  <sheetProtection/>
  <autoFilter ref="B1:N7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9"/>
  <sheetViews>
    <sheetView zoomScale="60" zoomScaleNormal="60" zoomScalePageLayoutView="0" workbookViewId="0" topLeftCell="A34">
      <selection activeCell="B81" sqref="B81"/>
    </sheetView>
  </sheetViews>
  <sheetFormatPr defaultColWidth="14.421875" defaultRowHeight="15" customHeight="1"/>
  <cols>
    <col min="1" max="1" width="4.7109375" style="0" customWidth="1"/>
    <col min="2" max="2" width="19.28125" style="0" bestFit="1" customWidth="1"/>
    <col min="3" max="3" width="33.7109375" style="0" bestFit="1" customWidth="1"/>
    <col min="4" max="6" width="9.140625" style="6" customWidth="1"/>
    <col min="7" max="7" width="9.140625" style="14" customWidth="1"/>
    <col min="8" max="11" width="8.7109375" style="6" customWidth="1"/>
    <col min="12" max="12" width="9.140625" style="6" customWidth="1"/>
    <col min="13" max="13" width="8.7109375" style="14" customWidth="1"/>
    <col min="14" max="14" width="9.140625" style="14" customWidth="1"/>
    <col min="15" max="15" width="12.00390625" style="0" bestFit="1" customWidth="1"/>
    <col min="16" max="16384" width="8.7109375" style="0" customWidth="1"/>
  </cols>
  <sheetData>
    <row r="1" spans="1:15" s="20" customFormat="1" ht="14.25">
      <c r="A1" s="34" t="s">
        <v>308</v>
      </c>
      <c r="B1" s="35" t="s">
        <v>0</v>
      </c>
      <c r="C1" s="18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114</v>
      </c>
      <c r="I1" s="12" t="s">
        <v>115</v>
      </c>
      <c r="J1" s="12" t="s">
        <v>116</v>
      </c>
      <c r="K1" s="12" t="s">
        <v>117</v>
      </c>
      <c r="L1" s="12" t="s">
        <v>10</v>
      </c>
      <c r="M1" s="12" t="s">
        <v>5</v>
      </c>
      <c r="N1" s="7" t="s">
        <v>11</v>
      </c>
      <c r="O1" s="37" t="s">
        <v>305</v>
      </c>
    </row>
    <row r="2" spans="1:15" ht="15">
      <c r="A2" s="4">
        <v>1</v>
      </c>
      <c r="B2" s="29" t="s">
        <v>118</v>
      </c>
      <c r="C2" s="1" t="s">
        <v>13</v>
      </c>
      <c r="D2" s="8">
        <v>169</v>
      </c>
      <c r="E2" s="8">
        <v>71</v>
      </c>
      <c r="F2" s="8">
        <v>240</v>
      </c>
      <c r="G2" s="12">
        <f aca="true" t="shared" si="0" ref="G2:G79">F2/439.5*100</f>
        <v>54.60750853242321</v>
      </c>
      <c r="H2" s="8">
        <v>30</v>
      </c>
      <c r="I2" s="8">
        <v>26.5</v>
      </c>
      <c r="J2" s="8">
        <v>18.5</v>
      </c>
      <c r="K2" s="8">
        <v>29</v>
      </c>
      <c r="L2" s="8">
        <f aca="true" t="shared" si="1" ref="L2:L79">SUM(H2:K2)</f>
        <v>104</v>
      </c>
      <c r="M2" s="12">
        <f aca="true" t="shared" si="2" ref="M2:M79">L2/160*100</f>
        <v>65</v>
      </c>
      <c r="N2" s="7">
        <f aca="true" t="shared" si="3" ref="N2:N79">G2+M2</f>
        <v>119.60750853242321</v>
      </c>
      <c r="O2" s="4" t="s">
        <v>306</v>
      </c>
    </row>
    <row r="3" spans="1:15" ht="15">
      <c r="A3" s="4">
        <v>2</v>
      </c>
      <c r="B3" s="30" t="s">
        <v>119</v>
      </c>
      <c r="C3" s="1" t="s">
        <v>13</v>
      </c>
      <c r="D3" s="8">
        <v>179</v>
      </c>
      <c r="E3" s="8">
        <v>66.25</v>
      </c>
      <c r="F3" s="8">
        <f aca="true" t="shared" si="4" ref="F3:F79">D3+E3</f>
        <v>245.25</v>
      </c>
      <c r="G3" s="12">
        <f t="shared" si="0"/>
        <v>55.80204778156996</v>
      </c>
      <c r="H3" s="8">
        <v>29</v>
      </c>
      <c r="I3" s="8">
        <v>22</v>
      </c>
      <c r="J3" s="8">
        <v>15.5</v>
      </c>
      <c r="K3" s="8">
        <v>31</v>
      </c>
      <c r="L3" s="8">
        <f t="shared" si="1"/>
        <v>97.5</v>
      </c>
      <c r="M3" s="12">
        <f t="shared" si="2"/>
        <v>60.9375</v>
      </c>
      <c r="N3" s="7">
        <f t="shared" si="3"/>
        <v>116.73954778156997</v>
      </c>
      <c r="O3" s="4" t="s">
        <v>306</v>
      </c>
    </row>
    <row r="4" spans="1:15" ht="15">
      <c r="A4" s="4">
        <v>3</v>
      </c>
      <c r="B4" s="30" t="s">
        <v>120</v>
      </c>
      <c r="C4" s="1" t="s">
        <v>32</v>
      </c>
      <c r="D4" s="8">
        <v>156</v>
      </c>
      <c r="E4" s="8">
        <v>71.25</v>
      </c>
      <c r="F4" s="8">
        <f t="shared" si="4"/>
        <v>227.25</v>
      </c>
      <c r="G4" s="12">
        <f t="shared" si="0"/>
        <v>51.70648464163823</v>
      </c>
      <c r="H4" s="8">
        <f>30.5+3</f>
        <v>33.5</v>
      </c>
      <c r="I4" s="8">
        <v>26</v>
      </c>
      <c r="J4" s="8">
        <v>25</v>
      </c>
      <c r="K4" s="8">
        <v>19.5</v>
      </c>
      <c r="L4" s="8">
        <f t="shared" si="1"/>
        <v>104</v>
      </c>
      <c r="M4" s="12">
        <f t="shared" si="2"/>
        <v>65</v>
      </c>
      <c r="N4" s="7">
        <f t="shared" si="3"/>
        <v>116.70648464163823</v>
      </c>
      <c r="O4" s="4" t="s">
        <v>306</v>
      </c>
    </row>
    <row r="5" spans="1:256" ht="15">
      <c r="A5" s="4">
        <v>4</v>
      </c>
      <c r="B5" s="29" t="s">
        <v>121</v>
      </c>
      <c r="C5" s="1" t="s">
        <v>13</v>
      </c>
      <c r="D5" s="8">
        <v>169</v>
      </c>
      <c r="E5" s="8">
        <v>43</v>
      </c>
      <c r="F5" s="8">
        <f t="shared" si="4"/>
        <v>212</v>
      </c>
      <c r="G5" s="12">
        <f t="shared" si="0"/>
        <v>48.236632536973836</v>
      </c>
      <c r="H5" s="8">
        <v>30</v>
      </c>
      <c r="I5" s="8">
        <v>20.5</v>
      </c>
      <c r="J5" s="8">
        <v>36.5</v>
      </c>
      <c r="K5" s="8">
        <v>20.5</v>
      </c>
      <c r="L5" s="8">
        <f t="shared" si="1"/>
        <v>107.5</v>
      </c>
      <c r="M5" s="12">
        <f t="shared" si="2"/>
        <v>67.1875</v>
      </c>
      <c r="N5" s="7">
        <f t="shared" si="3"/>
        <v>115.42413253697384</v>
      </c>
      <c r="O5" s="4" t="s">
        <v>306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>
      <c r="A6" s="4">
        <v>5</v>
      </c>
      <c r="B6" s="29" t="s">
        <v>122</v>
      </c>
      <c r="C6" s="1" t="s">
        <v>123</v>
      </c>
      <c r="D6" s="8">
        <v>173</v>
      </c>
      <c r="E6" s="8">
        <v>84.25</v>
      </c>
      <c r="F6" s="8">
        <f t="shared" si="4"/>
        <v>257.25</v>
      </c>
      <c r="G6" s="12">
        <f t="shared" si="0"/>
        <v>58.53242320819113</v>
      </c>
      <c r="H6" s="8">
        <v>26</v>
      </c>
      <c r="I6" s="8">
        <v>22.5</v>
      </c>
      <c r="J6" s="8">
        <v>27.5</v>
      </c>
      <c r="K6" s="8">
        <v>11</v>
      </c>
      <c r="L6" s="8">
        <f t="shared" si="1"/>
        <v>87</v>
      </c>
      <c r="M6" s="12">
        <f t="shared" si="2"/>
        <v>54.37499999999999</v>
      </c>
      <c r="N6" s="7">
        <f t="shared" si="3"/>
        <v>112.90742320819112</v>
      </c>
      <c r="O6" s="4" t="s">
        <v>306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">
      <c r="A7" s="4">
        <v>6</v>
      </c>
      <c r="B7" s="30" t="s">
        <v>124</v>
      </c>
      <c r="C7" s="31" t="s">
        <v>39</v>
      </c>
      <c r="D7" s="8">
        <f>132+1</f>
        <v>133</v>
      </c>
      <c r="E7" s="8">
        <v>81.5</v>
      </c>
      <c r="F7" s="8">
        <f t="shared" si="4"/>
        <v>214.5</v>
      </c>
      <c r="G7" s="12">
        <f t="shared" si="0"/>
        <v>48.80546075085324</v>
      </c>
      <c r="H7" s="8">
        <f>31+1</f>
        <v>32</v>
      </c>
      <c r="I7" s="8">
        <v>19.5</v>
      </c>
      <c r="J7" s="8">
        <v>29.5</v>
      </c>
      <c r="K7" s="8">
        <v>20.5</v>
      </c>
      <c r="L7" s="8">
        <f t="shared" si="1"/>
        <v>101.5</v>
      </c>
      <c r="M7" s="12">
        <f t="shared" si="2"/>
        <v>63.4375</v>
      </c>
      <c r="N7" s="7">
        <f t="shared" si="3"/>
        <v>112.24296075085324</v>
      </c>
      <c r="O7" s="4" t="s">
        <v>306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>
      <c r="A8" s="4">
        <v>7</v>
      </c>
      <c r="B8" s="30" t="s">
        <v>125</v>
      </c>
      <c r="C8" s="1" t="s">
        <v>15</v>
      </c>
      <c r="D8" s="8">
        <v>175</v>
      </c>
      <c r="E8" s="8">
        <v>72.25</v>
      </c>
      <c r="F8" s="8">
        <f t="shared" si="4"/>
        <v>247.25</v>
      </c>
      <c r="G8" s="12">
        <f t="shared" si="0"/>
        <v>56.25711035267349</v>
      </c>
      <c r="H8" s="8">
        <f>27.5+2</f>
        <v>29.5</v>
      </c>
      <c r="I8" s="8">
        <f>17.5+1</f>
        <v>18.5</v>
      </c>
      <c r="J8" s="8">
        <v>15</v>
      </c>
      <c r="K8" s="8">
        <f>24+0.5</f>
        <v>24.5</v>
      </c>
      <c r="L8" s="8">
        <f t="shared" si="1"/>
        <v>87.5</v>
      </c>
      <c r="M8" s="12">
        <f t="shared" si="2"/>
        <v>54.6875</v>
      </c>
      <c r="N8" s="7">
        <f t="shared" si="3"/>
        <v>110.9446103526735</v>
      </c>
      <c r="O8" s="10" t="s">
        <v>307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>
      <c r="A9" s="4">
        <v>8</v>
      </c>
      <c r="B9" s="29" t="s">
        <v>126</v>
      </c>
      <c r="C9" s="1" t="s">
        <v>13</v>
      </c>
      <c r="D9" s="8">
        <v>162</v>
      </c>
      <c r="E9" s="8">
        <v>63.5</v>
      </c>
      <c r="F9" s="8">
        <f t="shared" si="4"/>
        <v>225.5</v>
      </c>
      <c r="G9" s="12">
        <f t="shared" si="0"/>
        <v>51.30830489192264</v>
      </c>
      <c r="H9" s="8">
        <v>32</v>
      </c>
      <c r="I9" s="8">
        <v>22.5</v>
      </c>
      <c r="J9" s="8">
        <v>12</v>
      </c>
      <c r="K9" s="8">
        <v>26.5</v>
      </c>
      <c r="L9" s="8">
        <f t="shared" si="1"/>
        <v>93</v>
      </c>
      <c r="M9" s="12">
        <f t="shared" si="2"/>
        <v>58.12500000000001</v>
      </c>
      <c r="N9" s="7">
        <f t="shared" si="3"/>
        <v>109.43330489192265</v>
      </c>
      <c r="O9" s="10" t="s">
        <v>307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4">
        <v>9</v>
      </c>
      <c r="B10" s="30" t="s">
        <v>127</v>
      </c>
      <c r="C10" s="1" t="s">
        <v>13</v>
      </c>
      <c r="D10" s="8">
        <v>151</v>
      </c>
      <c r="E10" s="8">
        <v>60.75</v>
      </c>
      <c r="F10" s="8">
        <f t="shared" si="4"/>
        <v>211.75</v>
      </c>
      <c r="G10" s="12">
        <f t="shared" si="0"/>
        <v>48.1797497155859</v>
      </c>
      <c r="H10" s="8">
        <v>31</v>
      </c>
      <c r="I10" s="8">
        <v>22</v>
      </c>
      <c r="J10" s="8">
        <v>14.5</v>
      </c>
      <c r="K10" s="8">
        <v>26.5</v>
      </c>
      <c r="L10" s="8">
        <f t="shared" si="1"/>
        <v>94</v>
      </c>
      <c r="M10" s="12">
        <f t="shared" si="2"/>
        <v>58.75</v>
      </c>
      <c r="N10" s="7">
        <f t="shared" si="3"/>
        <v>106.9297497155859</v>
      </c>
      <c r="O10" s="10" t="s">
        <v>307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>
      <c r="A11" s="4">
        <v>10</v>
      </c>
      <c r="B11" s="30" t="s">
        <v>128</v>
      </c>
      <c r="C11" s="1" t="s">
        <v>18</v>
      </c>
      <c r="D11" s="8">
        <v>155</v>
      </c>
      <c r="E11" s="8">
        <v>70.25</v>
      </c>
      <c r="F11" s="8">
        <f t="shared" si="4"/>
        <v>225.25</v>
      </c>
      <c r="G11" s="12">
        <f t="shared" si="0"/>
        <v>51.2514220705347</v>
      </c>
      <c r="H11" s="8">
        <v>30</v>
      </c>
      <c r="I11" s="8">
        <v>18</v>
      </c>
      <c r="J11" s="8">
        <v>23</v>
      </c>
      <c r="K11" s="8">
        <v>17</v>
      </c>
      <c r="L11" s="8">
        <f t="shared" si="1"/>
        <v>88</v>
      </c>
      <c r="M11" s="12">
        <f t="shared" si="2"/>
        <v>55.00000000000001</v>
      </c>
      <c r="N11" s="7">
        <f t="shared" si="3"/>
        <v>106.25142207053472</v>
      </c>
      <c r="O11" s="10" t="s">
        <v>307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>
      <c r="A12" s="4">
        <v>11</v>
      </c>
      <c r="B12" s="29" t="s">
        <v>129</v>
      </c>
      <c r="C12" s="1" t="s">
        <v>46</v>
      </c>
      <c r="D12" s="8">
        <v>136</v>
      </c>
      <c r="E12" s="8">
        <v>63.75</v>
      </c>
      <c r="F12" s="8">
        <f t="shared" si="4"/>
        <v>199.75</v>
      </c>
      <c r="G12" s="12">
        <f t="shared" si="0"/>
        <v>45.449374288964734</v>
      </c>
      <c r="H12" s="8">
        <v>36.5</v>
      </c>
      <c r="I12" s="8">
        <f>25.5+0.5</f>
        <v>26</v>
      </c>
      <c r="J12" s="8">
        <v>11.5</v>
      </c>
      <c r="K12" s="8">
        <f>19.5+0.5</f>
        <v>20</v>
      </c>
      <c r="L12" s="8">
        <f t="shared" si="1"/>
        <v>94</v>
      </c>
      <c r="M12" s="12">
        <f t="shared" si="2"/>
        <v>58.75</v>
      </c>
      <c r="N12" s="7">
        <f t="shared" si="3"/>
        <v>104.19937428896473</v>
      </c>
      <c r="O12" s="10" t="s">
        <v>307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">
      <c r="A13" s="4">
        <v>12</v>
      </c>
      <c r="B13" s="29" t="s">
        <v>130</v>
      </c>
      <c r="C13" s="1" t="s">
        <v>13</v>
      </c>
      <c r="D13" s="8">
        <v>133</v>
      </c>
      <c r="E13" s="8">
        <f>65.25+2</f>
        <v>67.25</v>
      </c>
      <c r="F13" s="8">
        <f t="shared" si="4"/>
        <v>200.25</v>
      </c>
      <c r="G13" s="12">
        <f t="shared" si="0"/>
        <v>45.563139931740615</v>
      </c>
      <c r="H13" s="8">
        <v>30</v>
      </c>
      <c r="I13" s="8">
        <f>14.5+1</f>
        <v>15.5</v>
      </c>
      <c r="J13" s="8">
        <v>25</v>
      </c>
      <c r="K13" s="8">
        <v>22.5</v>
      </c>
      <c r="L13" s="8">
        <f t="shared" si="1"/>
        <v>93</v>
      </c>
      <c r="M13" s="12">
        <f t="shared" si="2"/>
        <v>58.12500000000001</v>
      </c>
      <c r="N13" s="7">
        <f t="shared" si="3"/>
        <v>103.68813993174062</v>
      </c>
      <c r="O13" s="10" t="s">
        <v>307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>
      <c r="A14" s="4">
        <v>13</v>
      </c>
      <c r="B14" s="29" t="s">
        <v>131</v>
      </c>
      <c r="C14" s="1" t="s">
        <v>43</v>
      </c>
      <c r="D14" s="8">
        <f>153+1</f>
        <v>154</v>
      </c>
      <c r="E14" s="8">
        <v>51.25</v>
      </c>
      <c r="F14" s="8">
        <f t="shared" si="4"/>
        <v>205.25</v>
      </c>
      <c r="G14" s="12">
        <f t="shared" si="0"/>
        <v>46.70079635949943</v>
      </c>
      <c r="H14" s="8">
        <f>27.5+1.5</f>
        <v>29</v>
      </c>
      <c r="I14" s="8">
        <f>14.5+1</f>
        <v>15.5</v>
      </c>
      <c r="J14" s="8">
        <v>29</v>
      </c>
      <c r="K14" s="8">
        <v>17.5</v>
      </c>
      <c r="L14" s="8">
        <f t="shared" si="1"/>
        <v>91</v>
      </c>
      <c r="M14" s="12">
        <f t="shared" si="2"/>
        <v>56.875</v>
      </c>
      <c r="N14" s="7">
        <f t="shared" si="3"/>
        <v>103.57579635949944</v>
      </c>
      <c r="O14" s="10" t="s">
        <v>307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">
      <c r="A15" s="4">
        <v>14</v>
      </c>
      <c r="B15" s="30" t="s">
        <v>132</v>
      </c>
      <c r="C15" s="1" t="s">
        <v>13</v>
      </c>
      <c r="D15" s="8">
        <v>111</v>
      </c>
      <c r="E15" s="8">
        <v>56.25</v>
      </c>
      <c r="F15" s="8">
        <f t="shared" si="4"/>
        <v>167.25</v>
      </c>
      <c r="G15" s="12">
        <f t="shared" si="0"/>
        <v>38.05460750853242</v>
      </c>
      <c r="H15" s="8">
        <v>29</v>
      </c>
      <c r="I15" s="8">
        <v>25</v>
      </c>
      <c r="J15" s="8">
        <v>25</v>
      </c>
      <c r="K15" s="8">
        <v>25</v>
      </c>
      <c r="L15" s="8">
        <f t="shared" si="1"/>
        <v>104</v>
      </c>
      <c r="M15" s="12">
        <f t="shared" si="2"/>
        <v>65</v>
      </c>
      <c r="N15" s="7">
        <f t="shared" si="3"/>
        <v>103.05460750853243</v>
      </c>
      <c r="O15" s="10" t="s">
        <v>307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>
      <c r="A16" s="4">
        <v>15</v>
      </c>
      <c r="B16" s="29" t="s">
        <v>133</v>
      </c>
      <c r="C16" s="1" t="s">
        <v>43</v>
      </c>
      <c r="D16" s="8">
        <v>151</v>
      </c>
      <c r="E16" s="8">
        <v>49</v>
      </c>
      <c r="F16" s="8">
        <f t="shared" si="4"/>
        <v>200</v>
      </c>
      <c r="G16" s="12">
        <f t="shared" si="0"/>
        <v>45.50625711035267</v>
      </c>
      <c r="H16" s="8">
        <v>30.5</v>
      </c>
      <c r="I16" s="8">
        <v>25.5</v>
      </c>
      <c r="J16" s="8">
        <f>21.5+0.5</f>
        <v>22</v>
      </c>
      <c r="K16" s="8">
        <v>13</v>
      </c>
      <c r="L16" s="8">
        <f t="shared" si="1"/>
        <v>91</v>
      </c>
      <c r="M16" s="12">
        <f t="shared" si="2"/>
        <v>56.875</v>
      </c>
      <c r="N16" s="7">
        <f t="shared" si="3"/>
        <v>102.38125711035266</v>
      </c>
      <c r="O16" s="10" t="s">
        <v>307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>
      <c r="A17" s="4">
        <v>16</v>
      </c>
      <c r="B17" s="30" t="s">
        <v>134</v>
      </c>
      <c r="C17" s="1" t="s">
        <v>13</v>
      </c>
      <c r="D17" s="8">
        <v>147</v>
      </c>
      <c r="E17" s="8">
        <v>37</v>
      </c>
      <c r="F17" s="8">
        <f t="shared" si="4"/>
        <v>184</v>
      </c>
      <c r="G17" s="12">
        <f t="shared" si="0"/>
        <v>41.865756541524455</v>
      </c>
      <c r="H17" s="8">
        <v>28</v>
      </c>
      <c r="I17" s="8">
        <v>20</v>
      </c>
      <c r="J17" s="8">
        <v>16</v>
      </c>
      <c r="K17" s="8">
        <v>32.5</v>
      </c>
      <c r="L17" s="8">
        <f t="shared" si="1"/>
        <v>96.5</v>
      </c>
      <c r="M17" s="12">
        <f t="shared" si="2"/>
        <v>60.3125</v>
      </c>
      <c r="N17" s="7">
        <f t="shared" si="3"/>
        <v>102.17825654152446</v>
      </c>
      <c r="O17" s="10" t="s">
        <v>307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>
      <c r="A18" s="4">
        <v>17</v>
      </c>
      <c r="B18" s="30" t="s">
        <v>135</v>
      </c>
      <c r="C18" s="1" t="s">
        <v>39</v>
      </c>
      <c r="D18" s="8">
        <v>136</v>
      </c>
      <c r="E18" s="8">
        <v>64.25</v>
      </c>
      <c r="F18" s="8">
        <f t="shared" si="4"/>
        <v>200.25</v>
      </c>
      <c r="G18" s="12">
        <f t="shared" si="0"/>
        <v>45.563139931740615</v>
      </c>
      <c r="H18" s="8">
        <v>29.5</v>
      </c>
      <c r="I18" s="8">
        <f>24.5+0.5</f>
        <v>25</v>
      </c>
      <c r="J18" s="8">
        <v>14</v>
      </c>
      <c r="K18" s="8">
        <v>22</v>
      </c>
      <c r="L18" s="8">
        <f t="shared" si="1"/>
        <v>90.5</v>
      </c>
      <c r="M18" s="12">
        <f t="shared" si="2"/>
        <v>56.56250000000001</v>
      </c>
      <c r="N18" s="7">
        <f t="shared" si="3"/>
        <v>102.12563993174062</v>
      </c>
      <c r="O18" s="10" t="s">
        <v>307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>
      <c r="A19" s="4">
        <v>18</v>
      </c>
      <c r="B19" s="29" t="s">
        <v>136</v>
      </c>
      <c r="C19" s="1" t="s">
        <v>13</v>
      </c>
      <c r="D19" s="8">
        <v>146</v>
      </c>
      <c r="E19" s="8">
        <v>51.5</v>
      </c>
      <c r="F19" s="8">
        <f t="shared" si="4"/>
        <v>197.5</v>
      </c>
      <c r="G19" s="12">
        <f t="shared" si="0"/>
        <v>44.937428896473264</v>
      </c>
      <c r="H19" s="8">
        <v>27</v>
      </c>
      <c r="I19" s="8">
        <v>14.5</v>
      </c>
      <c r="J19" s="8">
        <v>23</v>
      </c>
      <c r="K19" s="8">
        <v>27</v>
      </c>
      <c r="L19" s="8">
        <f t="shared" si="1"/>
        <v>91.5</v>
      </c>
      <c r="M19" s="12">
        <f t="shared" si="2"/>
        <v>57.1875</v>
      </c>
      <c r="N19" s="7">
        <f t="shared" si="3"/>
        <v>102.12492889647326</v>
      </c>
      <c r="O19" s="10" t="s">
        <v>307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">
      <c r="A20" s="4">
        <v>19</v>
      </c>
      <c r="B20" s="29" t="s">
        <v>137</v>
      </c>
      <c r="C20" s="1" t="s">
        <v>43</v>
      </c>
      <c r="D20" s="8">
        <v>130</v>
      </c>
      <c r="E20" s="8">
        <v>61</v>
      </c>
      <c r="F20" s="8">
        <f t="shared" si="4"/>
        <v>191</v>
      </c>
      <c r="G20" s="12">
        <f t="shared" si="0"/>
        <v>43.45847554038681</v>
      </c>
      <c r="H20" s="8">
        <v>28</v>
      </c>
      <c r="I20" s="8">
        <f>22+1</f>
        <v>23</v>
      </c>
      <c r="J20" s="8">
        <v>21.5</v>
      </c>
      <c r="K20" s="8">
        <v>21</v>
      </c>
      <c r="L20" s="8">
        <f t="shared" si="1"/>
        <v>93.5</v>
      </c>
      <c r="M20" s="12">
        <f t="shared" si="2"/>
        <v>58.4375</v>
      </c>
      <c r="N20" s="7">
        <f t="shared" si="3"/>
        <v>101.89597554038681</v>
      </c>
      <c r="O20" s="10" t="s">
        <v>307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>
      <c r="A21" s="4">
        <v>20</v>
      </c>
      <c r="B21" s="30" t="s">
        <v>138</v>
      </c>
      <c r="C21" s="31" t="s">
        <v>39</v>
      </c>
      <c r="D21" s="8">
        <v>116</v>
      </c>
      <c r="E21" s="8">
        <v>70</v>
      </c>
      <c r="F21" s="8">
        <f t="shared" si="4"/>
        <v>186</v>
      </c>
      <c r="G21" s="12">
        <f t="shared" si="0"/>
        <v>42.32081911262799</v>
      </c>
      <c r="H21" s="8">
        <v>26.5</v>
      </c>
      <c r="I21" s="8">
        <f>16+1</f>
        <v>17</v>
      </c>
      <c r="J21" s="8">
        <v>24.5</v>
      </c>
      <c r="K21" s="8">
        <v>26</v>
      </c>
      <c r="L21" s="8">
        <f t="shared" si="1"/>
        <v>94</v>
      </c>
      <c r="M21" s="12">
        <f t="shared" si="2"/>
        <v>58.75</v>
      </c>
      <c r="N21" s="7">
        <f t="shared" si="3"/>
        <v>101.07081911262799</v>
      </c>
      <c r="O21" s="10" t="s">
        <v>307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">
      <c r="A22" s="4">
        <v>21</v>
      </c>
      <c r="B22" s="29" t="s">
        <v>139</v>
      </c>
      <c r="C22" s="1" t="s">
        <v>13</v>
      </c>
      <c r="D22" s="8">
        <v>136</v>
      </c>
      <c r="E22" s="8">
        <v>53.5</v>
      </c>
      <c r="F22" s="8">
        <f t="shared" si="4"/>
        <v>189.5</v>
      </c>
      <c r="G22" s="12">
        <f t="shared" si="0"/>
        <v>43.117178612059156</v>
      </c>
      <c r="H22" s="8">
        <v>27.5</v>
      </c>
      <c r="I22" s="8">
        <v>16.5</v>
      </c>
      <c r="J22" s="8">
        <v>23</v>
      </c>
      <c r="K22" s="8">
        <v>24.5</v>
      </c>
      <c r="L22" s="8">
        <f t="shared" si="1"/>
        <v>91.5</v>
      </c>
      <c r="M22" s="12">
        <f t="shared" si="2"/>
        <v>57.1875</v>
      </c>
      <c r="N22" s="7">
        <f t="shared" si="3"/>
        <v>100.30467861205915</v>
      </c>
      <c r="O22" s="10" t="s">
        <v>307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">
      <c r="A23" s="4">
        <v>22</v>
      </c>
      <c r="B23" s="30" t="s">
        <v>140</v>
      </c>
      <c r="C23" s="31" t="s">
        <v>13</v>
      </c>
      <c r="D23" s="8">
        <f>151+2</f>
        <v>153</v>
      </c>
      <c r="E23" s="8">
        <v>47.25</v>
      </c>
      <c r="F23" s="8">
        <f t="shared" si="4"/>
        <v>200.25</v>
      </c>
      <c r="G23" s="12">
        <f t="shared" si="0"/>
        <v>45.563139931740615</v>
      </c>
      <c r="H23" s="8">
        <v>25.5</v>
      </c>
      <c r="I23" s="8">
        <f>19+1</f>
        <v>20</v>
      </c>
      <c r="J23" s="8">
        <v>19</v>
      </c>
      <c r="K23" s="8">
        <f>22.5+0.5</f>
        <v>23</v>
      </c>
      <c r="L23" s="8">
        <f t="shared" si="1"/>
        <v>87.5</v>
      </c>
      <c r="M23" s="12">
        <f t="shared" si="2"/>
        <v>54.6875</v>
      </c>
      <c r="N23" s="7">
        <f t="shared" si="3"/>
        <v>100.25063993174061</v>
      </c>
      <c r="O23" s="10" t="s">
        <v>307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>
      <c r="A24" s="4">
        <v>23</v>
      </c>
      <c r="B24" s="29" t="s">
        <v>141</v>
      </c>
      <c r="C24" s="1" t="s">
        <v>142</v>
      </c>
      <c r="D24" s="8">
        <v>141</v>
      </c>
      <c r="E24" s="8">
        <f>78.75+0.5</f>
        <v>79.25</v>
      </c>
      <c r="F24" s="8">
        <f t="shared" si="4"/>
        <v>220.25</v>
      </c>
      <c r="G24" s="12">
        <f t="shared" si="0"/>
        <v>50.11376564277589</v>
      </c>
      <c r="H24" s="8">
        <v>28</v>
      </c>
      <c r="I24" s="8">
        <v>21</v>
      </c>
      <c r="J24" s="8">
        <v>22</v>
      </c>
      <c r="K24" s="8">
        <v>9</v>
      </c>
      <c r="L24" s="8">
        <f t="shared" si="1"/>
        <v>80</v>
      </c>
      <c r="M24" s="12">
        <f t="shared" si="2"/>
        <v>50</v>
      </c>
      <c r="N24" s="7">
        <f t="shared" si="3"/>
        <v>100.11376564277589</v>
      </c>
      <c r="O24" s="10" t="s">
        <v>307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">
      <c r="A25" s="4">
        <v>24</v>
      </c>
      <c r="B25" s="29" t="s">
        <v>143</v>
      </c>
      <c r="C25" s="1" t="s">
        <v>13</v>
      </c>
      <c r="D25" s="8">
        <v>161</v>
      </c>
      <c r="E25" s="8">
        <v>43</v>
      </c>
      <c r="F25" s="8">
        <f t="shared" si="4"/>
        <v>204</v>
      </c>
      <c r="G25" s="12">
        <f t="shared" si="0"/>
        <v>46.41638225255973</v>
      </c>
      <c r="H25" s="8">
        <v>28</v>
      </c>
      <c r="I25" s="8">
        <v>9.5</v>
      </c>
      <c r="J25" s="8">
        <v>28</v>
      </c>
      <c r="K25" s="8">
        <v>18.5</v>
      </c>
      <c r="L25" s="8">
        <f t="shared" si="1"/>
        <v>84</v>
      </c>
      <c r="M25" s="12">
        <f t="shared" si="2"/>
        <v>52.5</v>
      </c>
      <c r="N25" s="7">
        <f t="shared" si="3"/>
        <v>98.91638225255973</v>
      </c>
      <c r="O25" s="1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">
      <c r="A26" s="4">
        <v>25</v>
      </c>
      <c r="B26" s="29" t="s">
        <v>144</v>
      </c>
      <c r="C26" s="1" t="s">
        <v>21</v>
      </c>
      <c r="D26" s="8">
        <v>145</v>
      </c>
      <c r="E26" s="8">
        <v>62.75</v>
      </c>
      <c r="F26" s="8">
        <f t="shared" si="4"/>
        <v>207.75</v>
      </c>
      <c r="G26" s="12">
        <f t="shared" si="0"/>
        <v>47.269624573378834</v>
      </c>
      <c r="H26" s="8">
        <v>35</v>
      </c>
      <c r="I26" s="8">
        <v>9</v>
      </c>
      <c r="J26" s="8">
        <v>25</v>
      </c>
      <c r="K26" s="8">
        <v>13.5</v>
      </c>
      <c r="L26" s="8">
        <f t="shared" si="1"/>
        <v>82.5</v>
      </c>
      <c r="M26" s="12">
        <f t="shared" si="2"/>
        <v>51.5625</v>
      </c>
      <c r="N26" s="7">
        <f t="shared" si="3"/>
        <v>98.83212457337883</v>
      </c>
      <c r="O26" s="1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">
      <c r="A27" s="4">
        <v>26</v>
      </c>
      <c r="B27" s="30" t="s">
        <v>145</v>
      </c>
      <c r="C27" s="1" t="s">
        <v>146</v>
      </c>
      <c r="D27" s="8">
        <v>122</v>
      </c>
      <c r="E27" s="8">
        <v>72.25</v>
      </c>
      <c r="F27" s="8">
        <f t="shared" si="4"/>
        <v>194.25</v>
      </c>
      <c r="G27" s="12">
        <f t="shared" si="0"/>
        <v>44.19795221843004</v>
      </c>
      <c r="H27" s="8">
        <v>28</v>
      </c>
      <c r="I27" s="8">
        <f>17+0.5</f>
        <v>17.5</v>
      </c>
      <c r="J27" s="8">
        <f>26.5+1</f>
        <v>27.5</v>
      </c>
      <c r="K27" s="8">
        <v>13</v>
      </c>
      <c r="L27" s="8">
        <f t="shared" si="1"/>
        <v>86</v>
      </c>
      <c r="M27" s="12">
        <f t="shared" si="2"/>
        <v>53.75</v>
      </c>
      <c r="N27" s="7">
        <f t="shared" si="3"/>
        <v>97.94795221843003</v>
      </c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>
      <c r="A28" s="4">
        <v>27</v>
      </c>
      <c r="B28" s="29" t="s">
        <v>147</v>
      </c>
      <c r="C28" s="1" t="s">
        <v>43</v>
      </c>
      <c r="D28" s="8">
        <v>115</v>
      </c>
      <c r="E28" s="8">
        <f>64.75+0.5</f>
        <v>65.25</v>
      </c>
      <c r="F28" s="8">
        <f t="shared" si="4"/>
        <v>180.25</v>
      </c>
      <c r="G28" s="12">
        <f t="shared" si="0"/>
        <v>41.01251422070535</v>
      </c>
      <c r="H28" s="8">
        <f>23+1</f>
        <v>24</v>
      </c>
      <c r="I28" s="8">
        <f>22.5+1</f>
        <v>23.5</v>
      </c>
      <c r="J28" s="8">
        <v>18</v>
      </c>
      <c r="K28" s="8">
        <v>22</v>
      </c>
      <c r="L28" s="8">
        <f t="shared" si="1"/>
        <v>87.5</v>
      </c>
      <c r="M28" s="12">
        <f t="shared" si="2"/>
        <v>54.6875</v>
      </c>
      <c r="N28" s="7">
        <f t="shared" si="3"/>
        <v>95.70001422070536</v>
      </c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>
      <c r="A29" s="4">
        <v>28</v>
      </c>
      <c r="B29" s="30" t="s">
        <v>148</v>
      </c>
      <c r="C29" s="31" t="s">
        <v>13</v>
      </c>
      <c r="D29" s="8">
        <v>142</v>
      </c>
      <c r="E29" s="8">
        <v>64.25</v>
      </c>
      <c r="F29" s="8">
        <f t="shared" si="4"/>
        <v>206.25</v>
      </c>
      <c r="G29" s="12">
        <f t="shared" si="0"/>
        <v>46.92832764505119</v>
      </c>
      <c r="H29" s="8">
        <f>31+1</f>
        <v>32</v>
      </c>
      <c r="I29" s="8">
        <v>8</v>
      </c>
      <c r="J29" s="8">
        <v>16</v>
      </c>
      <c r="K29" s="8">
        <v>22</v>
      </c>
      <c r="L29" s="8">
        <f t="shared" si="1"/>
        <v>78</v>
      </c>
      <c r="M29" s="12">
        <f t="shared" si="2"/>
        <v>48.75</v>
      </c>
      <c r="N29" s="7">
        <f t="shared" si="3"/>
        <v>95.67832764505118</v>
      </c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">
      <c r="A30" s="4">
        <v>29</v>
      </c>
      <c r="B30" s="29" t="s">
        <v>149</v>
      </c>
      <c r="C30" s="1" t="s">
        <v>13</v>
      </c>
      <c r="D30" s="8">
        <v>124</v>
      </c>
      <c r="E30" s="8">
        <f>61.25+0.5</f>
        <v>61.75</v>
      </c>
      <c r="F30" s="8">
        <f t="shared" si="4"/>
        <v>185.75</v>
      </c>
      <c r="G30" s="12">
        <f t="shared" si="0"/>
        <v>42.26393629124004</v>
      </c>
      <c r="H30" s="8">
        <v>33.5</v>
      </c>
      <c r="I30" s="8">
        <v>8</v>
      </c>
      <c r="J30" s="8">
        <v>26</v>
      </c>
      <c r="K30" s="8">
        <v>17.5</v>
      </c>
      <c r="L30" s="8">
        <f t="shared" si="1"/>
        <v>85</v>
      </c>
      <c r="M30" s="12">
        <f t="shared" si="2"/>
        <v>53.125</v>
      </c>
      <c r="N30" s="7">
        <f t="shared" si="3"/>
        <v>95.38893629124004</v>
      </c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">
      <c r="A31" s="4">
        <v>30</v>
      </c>
      <c r="B31" s="30" t="s">
        <v>150</v>
      </c>
      <c r="C31" s="31" t="s">
        <v>39</v>
      </c>
      <c r="D31" s="8">
        <f>133+1</f>
        <v>134</v>
      </c>
      <c r="E31" s="8">
        <v>70.75</v>
      </c>
      <c r="F31" s="8">
        <f t="shared" si="4"/>
        <v>204.75</v>
      </c>
      <c r="G31" s="12">
        <f t="shared" si="0"/>
        <v>46.58703071672355</v>
      </c>
      <c r="H31" s="8">
        <v>26</v>
      </c>
      <c r="I31" s="8">
        <v>14</v>
      </c>
      <c r="J31" s="8">
        <v>20</v>
      </c>
      <c r="K31" s="8">
        <v>18</v>
      </c>
      <c r="L31" s="8">
        <f t="shared" si="1"/>
        <v>78</v>
      </c>
      <c r="M31" s="12">
        <f t="shared" si="2"/>
        <v>48.75</v>
      </c>
      <c r="N31" s="7">
        <f t="shared" si="3"/>
        <v>95.33703071672355</v>
      </c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">
      <c r="A32" s="4">
        <v>31</v>
      </c>
      <c r="B32" s="29" t="s">
        <v>151</v>
      </c>
      <c r="C32" s="1" t="s">
        <v>13</v>
      </c>
      <c r="D32" s="8">
        <v>194</v>
      </c>
      <c r="E32" s="8">
        <v>50.25</v>
      </c>
      <c r="F32" s="8">
        <f t="shared" si="4"/>
        <v>244.25</v>
      </c>
      <c r="G32" s="12">
        <f t="shared" si="0"/>
        <v>55.5745164960182</v>
      </c>
      <c r="H32" s="8">
        <f>30+1</f>
        <v>31</v>
      </c>
      <c r="I32" s="8">
        <v>6.5</v>
      </c>
      <c r="J32" s="8">
        <v>11.5</v>
      </c>
      <c r="K32" s="8">
        <v>14.5</v>
      </c>
      <c r="L32" s="8">
        <f t="shared" si="1"/>
        <v>63.5</v>
      </c>
      <c r="M32" s="12">
        <f t="shared" si="2"/>
        <v>39.6875</v>
      </c>
      <c r="N32" s="7">
        <f t="shared" si="3"/>
        <v>95.26201649601819</v>
      </c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">
      <c r="A33" s="4">
        <v>32</v>
      </c>
      <c r="B33" s="30" t="s">
        <v>152</v>
      </c>
      <c r="C33" s="1" t="s">
        <v>41</v>
      </c>
      <c r="D33" s="8">
        <v>101</v>
      </c>
      <c r="E33" s="8">
        <v>61.75</v>
      </c>
      <c r="F33" s="8">
        <f t="shared" si="4"/>
        <v>162.75</v>
      </c>
      <c r="G33" s="12">
        <f t="shared" si="0"/>
        <v>37.03071672354949</v>
      </c>
      <c r="H33" s="8">
        <v>27.5</v>
      </c>
      <c r="I33" s="8">
        <v>22.5</v>
      </c>
      <c r="J33" s="8">
        <f>19.5+0.5</f>
        <v>20</v>
      </c>
      <c r="K33" s="8">
        <v>23</v>
      </c>
      <c r="L33" s="8">
        <f t="shared" si="1"/>
        <v>93</v>
      </c>
      <c r="M33" s="12">
        <f t="shared" si="2"/>
        <v>58.12500000000001</v>
      </c>
      <c r="N33" s="7">
        <f t="shared" si="3"/>
        <v>95.15571672354949</v>
      </c>
      <c r="O33" s="1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">
      <c r="A34" s="4">
        <v>33</v>
      </c>
      <c r="B34" s="30" t="s">
        <v>153</v>
      </c>
      <c r="C34" s="1" t="s">
        <v>57</v>
      </c>
      <c r="D34" s="8">
        <v>111</v>
      </c>
      <c r="E34" s="8">
        <v>49.75</v>
      </c>
      <c r="F34" s="8">
        <f t="shared" si="4"/>
        <v>160.75</v>
      </c>
      <c r="G34" s="12">
        <f t="shared" si="0"/>
        <v>36.57565415244596</v>
      </c>
      <c r="H34" s="8">
        <v>31</v>
      </c>
      <c r="I34" s="8">
        <f>15+1</f>
        <v>16</v>
      </c>
      <c r="J34" s="8">
        <v>21.5</v>
      </c>
      <c r="K34" s="8">
        <v>24.5</v>
      </c>
      <c r="L34" s="8">
        <f t="shared" si="1"/>
        <v>93</v>
      </c>
      <c r="M34" s="12">
        <f t="shared" si="2"/>
        <v>58.12500000000001</v>
      </c>
      <c r="N34" s="7">
        <f t="shared" si="3"/>
        <v>94.70065415244596</v>
      </c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">
      <c r="A35" s="4">
        <v>34</v>
      </c>
      <c r="B35" s="30" t="s">
        <v>154</v>
      </c>
      <c r="C35" s="1" t="s">
        <v>39</v>
      </c>
      <c r="D35" s="8">
        <v>129</v>
      </c>
      <c r="E35" s="8">
        <v>34</v>
      </c>
      <c r="F35" s="8">
        <f t="shared" si="4"/>
        <v>163</v>
      </c>
      <c r="G35" s="12">
        <f t="shared" si="0"/>
        <v>37.087599544937426</v>
      </c>
      <c r="H35" s="8">
        <f>27.5+1</f>
        <v>28.5</v>
      </c>
      <c r="I35" s="8">
        <v>23.5</v>
      </c>
      <c r="J35" s="8">
        <v>21.5</v>
      </c>
      <c r="K35" s="8">
        <v>18.5</v>
      </c>
      <c r="L35" s="8">
        <f t="shared" si="1"/>
        <v>92</v>
      </c>
      <c r="M35" s="12">
        <f t="shared" si="2"/>
        <v>57.49999999999999</v>
      </c>
      <c r="N35" s="7">
        <f t="shared" si="3"/>
        <v>94.58759954493742</v>
      </c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>
      <c r="A36" s="4">
        <v>35</v>
      </c>
      <c r="B36" s="29" t="s">
        <v>155</v>
      </c>
      <c r="C36" s="1" t="s">
        <v>74</v>
      </c>
      <c r="D36" s="8">
        <v>115</v>
      </c>
      <c r="E36" s="8">
        <v>47.25</v>
      </c>
      <c r="F36" s="8">
        <f t="shared" si="4"/>
        <v>162.25</v>
      </c>
      <c r="G36" s="12">
        <f t="shared" si="0"/>
        <v>36.91695108077361</v>
      </c>
      <c r="H36" s="8">
        <v>32</v>
      </c>
      <c r="I36" s="8">
        <v>19.5</v>
      </c>
      <c r="J36" s="8">
        <v>14.5</v>
      </c>
      <c r="K36" s="8">
        <f>22+4</f>
        <v>26</v>
      </c>
      <c r="L36" s="8">
        <f t="shared" si="1"/>
        <v>92</v>
      </c>
      <c r="M36" s="12">
        <f t="shared" si="2"/>
        <v>57.49999999999999</v>
      </c>
      <c r="N36" s="7">
        <f t="shared" si="3"/>
        <v>94.4169510807736</v>
      </c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>
      <c r="A37" s="4">
        <v>36</v>
      </c>
      <c r="B37" s="30" t="s">
        <v>156</v>
      </c>
      <c r="C37" s="1" t="s">
        <v>13</v>
      </c>
      <c r="D37" s="8">
        <v>129</v>
      </c>
      <c r="E37" s="8">
        <v>64.5</v>
      </c>
      <c r="F37" s="8">
        <f t="shared" si="4"/>
        <v>193.5</v>
      </c>
      <c r="G37" s="12">
        <f t="shared" si="0"/>
        <v>44.027303754266214</v>
      </c>
      <c r="H37" s="8">
        <v>20.5</v>
      </c>
      <c r="I37" s="8">
        <v>18</v>
      </c>
      <c r="J37" s="8">
        <v>22</v>
      </c>
      <c r="K37" s="8">
        <f>19+0.5</f>
        <v>19.5</v>
      </c>
      <c r="L37" s="8">
        <f t="shared" si="1"/>
        <v>80</v>
      </c>
      <c r="M37" s="12">
        <f t="shared" si="2"/>
        <v>50</v>
      </c>
      <c r="N37" s="7">
        <f t="shared" si="3"/>
        <v>94.02730375426621</v>
      </c>
      <c r="O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">
      <c r="A38" s="4">
        <v>37</v>
      </c>
      <c r="B38" s="29" t="s">
        <v>157</v>
      </c>
      <c r="C38" s="1" t="s">
        <v>13</v>
      </c>
      <c r="D38" s="8">
        <v>124</v>
      </c>
      <c r="E38" s="8">
        <f>51.75+1</f>
        <v>52.75</v>
      </c>
      <c r="F38" s="8">
        <f t="shared" si="4"/>
        <v>176.75</v>
      </c>
      <c r="G38" s="12">
        <f t="shared" si="0"/>
        <v>40.21615472127418</v>
      </c>
      <c r="H38" s="8">
        <v>22</v>
      </c>
      <c r="I38" s="8">
        <v>18.5</v>
      </c>
      <c r="J38" s="8">
        <v>20</v>
      </c>
      <c r="K38" s="8">
        <v>25</v>
      </c>
      <c r="L38" s="8">
        <f t="shared" si="1"/>
        <v>85.5</v>
      </c>
      <c r="M38" s="12">
        <f t="shared" si="2"/>
        <v>53.43750000000001</v>
      </c>
      <c r="N38" s="7">
        <f t="shared" si="3"/>
        <v>93.6536547212742</v>
      </c>
      <c r="O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4.25">
      <c r="A39" s="4">
        <v>38</v>
      </c>
      <c r="B39" s="33" t="s">
        <v>318</v>
      </c>
      <c r="C39" s="1" t="s">
        <v>158</v>
      </c>
      <c r="D39" s="21">
        <v>149</v>
      </c>
      <c r="E39" s="21">
        <f>39.25+0.25</f>
        <v>39.5</v>
      </c>
      <c r="F39" s="21">
        <f t="shared" si="4"/>
        <v>188.5</v>
      </c>
      <c r="G39" s="12">
        <f t="shared" si="0"/>
        <v>42.889647326507394</v>
      </c>
      <c r="H39" s="8">
        <v>27</v>
      </c>
      <c r="I39" s="8">
        <f>9+0.5</f>
        <v>9.5</v>
      </c>
      <c r="J39" s="8">
        <f>25.5+1</f>
        <v>26.5</v>
      </c>
      <c r="K39" s="8">
        <v>17</v>
      </c>
      <c r="L39" s="8">
        <f t="shared" si="1"/>
        <v>80</v>
      </c>
      <c r="M39" s="12">
        <f t="shared" si="2"/>
        <v>50</v>
      </c>
      <c r="N39" s="7">
        <f t="shared" si="3"/>
        <v>92.8896473265074</v>
      </c>
      <c r="O39" s="1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">
      <c r="A40" s="4">
        <v>39</v>
      </c>
      <c r="B40" s="29" t="s">
        <v>159</v>
      </c>
      <c r="C40" s="1" t="s">
        <v>46</v>
      </c>
      <c r="D40" s="8">
        <v>116</v>
      </c>
      <c r="E40" s="8">
        <v>43.25</v>
      </c>
      <c r="F40" s="8">
        <f t="shared" si="4"/>
        <v>159.25</v>
      </c>
      <c r="G40" s="12">
        <f t="shared" si="0"/>
        <v>36.23435722411832</v>
      </c>
      <c r="H40" s="8">
        <v>27.5</v>
      </c>
      <c r="I40" s="8">
        <f>19.5+1</f>
        <v>20.5</v>
      </c>
      <c r="J40" s="8">
        <v>15</v>
      </c>
      <c r="K40" s="8">
        <v>27.5</v>
      </c>
      <c r="L40" s="8">
        <f t="shared" si="1"/>
        <v>90.5</v>
      </c>
      <c r="M40" s="12">
        <f t="shared" si="2"/>
        <v>56.56250000000001</v>
      </c>
      <c r="N40" s="7">
        <f t="shared" si="3"/>
        <v>92.79685722411833</v>
      </c>
      <c r="O40" s="1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">
      <c r="A41" s="4">
        <v>40</v>
      </c>
      <c r="B41" s="29" t="s">
        <v>160</v>
      </c>
      <c r="C41" s="1" t="s">
        <v>13</v>
      </c>
      <c r="D41" s="8">
        <v>114</v>
      </c>
      <c r="E41" s="8">
        <v>60.25</v>
      </c>
      <c r="F41" s="8">
        <f t="shared" si="4"/>
        <v>174.25</v>
      </c>
      <c r="G41" s="12">
        <f t="shared" si="0"/>
        <v>39.647326507394766</v>
      </c>
      <c r="H41" s="8">
        <v>26</v>
      </c>
      <c r="I41" s="8">
        <v>14</v>
      </c>
      <c r="J41" s="8">
        <v>23</v>
      </c>
      <c r="K41" s="8">
        <f>19+0.5</f>
        <v>19.5</v>
      </c>
      <c r="L41" s="8">
        <f t="shared" si="1"/>
        <v>82.5</v>
      </c>
      <c r="M41" s="12">
        <f t="shared" si="2"/>
        <v>51.5625</v>
      </c>
      <c r="N41" s="7">
        <f t="shared" si="3"/>
        <v>91.20982650739477</v>
      </c>
      <c r="O41" s="1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">
      <c r="A42" s="4">
        <v>41</v>
      </c>
      <c r="B42" s="29" t="s">
        <v>161</v>
      </c>
      <c r="C42" s="1" t="s">
        <v>15</v>
      </c>
      <c r="D42" s="8">
        <v>84</v>
      </c>
      <c r="E42" s="8">
        <v>65.25</v>
      </c>
      <c r="F42" s="8">
        <f t="shared" si="4"/>
        <v>149.25</v>
      </c>
      <c r="G42" s="12">
        <f t="shared" si="0"/>
        <v>33.95904436860068</v>
      </c>
      <c r="H42" s="8">
        <v>24.5</v>
      </c>
      <c r="I42" s="8">
        <f>16.5-0.5</f>
        <v>16</v>
      </c>
      <c r="J42" s="8">
        <v>23.5</v>
      </c>
      <c r="K42" s="8">
        <v>27</v>
      </c>
      <c r="L42" s="8">
        <f t="shared" si="1"/>
        <v>91</v>
      </c>
      <c r="M42" s="12">
        <f t="shared" si="2"/>
        <v>56.875</v>
      </c>
      <c r="N42" s="7">
        <f t="shared" si="3"/>
        <v>90.83404436860067</v>
      </c>
      <c r="O42" s="1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">
      <c r="A43" s="4">
        <v>42</v>
      </c>
      <c r="B43" s="29" t="s">
        <v>162</v>
      </c>
      <c r="C43" s="1" t="s">
        <v>43</v>
      </c>
      <c r="D43" s="8">
        <v>125</v>
      </c>
      <c r="E43" s="8">
        <v>58.5</v>
      </c>
      <c r="F43" s="8">
        <f t="shared" si="4"/>
        <v>183.5</v>
      </c>
      <c r="G43" s="12">
        <f t="shared" si="0"/>
        <v>41.75199089874857</v>
      </c>
      <c r="H43" s="8">
        <v>26</v>
      </c>
      <c r="I43" s="8">
        <f>12.5+0.5</f>
        <v>13</v>
      </c>
      <c r="J43" s="8">
        <f>22.5+0.5</f>
        <v>23</v>
      </c>
      <c r="K43" s="8">
        <f>15.5+1</f>
        <v>16.5</v>
      </c>
      <c r="L43" s="8">
        <f t="shared" si="1"/>
        <v>78.5</v>
      </c>
      <c r="M43" s="12">
        <f t="shared" si="2"/>
        <v>49.0625</v>
      </c>
      <c r="N43" s="7">
        <f t="shared" si="3"/>
        <v>90.81449089874857</v>
      </c>
      <c r="O43" s="1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">
      <c r="A44" s="4">
        <v>43</v>
      </c>
      <c r="B44" s="29" t="s">
        <v>163</v>
      </c>
      <c r="C44" s="1" t="s">
        <v>39</v>
      </c>
      <c r="D44" s="8">
        <v>122</v>
      </c>
      <c r="E44" s="8">
        <f>34.5+2</f>
        <v>36.5</v>
      </c>
      <c r="F44" s="8">
        <f t="shared" si="4"/>
        <v>158.5</v>
      </c>
      <c r="G44" s="12">
        <f t="shared" si="0"/>
        <v>36.063708759954494</v>
      </c>
      <c r="H44" s="8">
        <v>25</v>
      </c>
      <c r="I44" s="8">
        <f>19.5+1</f>
        <v>20.5</v>
      </c>
      <c r="J44" s="8">
        <v>19.5</v>
      </c>
      <c r="K44" s="8">
        <v>22.5</v>
      </c>
      <c r="L44" s="8">
        <f t="shared" si="1"/>
        <v>87.5</v>
      </c>
      <c r="M44" s="12">
        <f t="shared" si="2"/>
        <v>54.6875</v>
      </c>
      <c r="N44" s="7">
        <f t="shared" si="3"/>
        <v>90.7512087599545</v>
      </c>
      <c r="O44" s="1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">
      <c r="A45" s="4">
        <v>44</v>
      </c>
      <c r="B45" s="29" t="s">
        <v>164</v>
      </c>
      <c r="C45" s="1" t="s">
        <v>165</v>
      </c>
      <c r="D45" s="8">
        <v>115</v>
      </c>
      <c r="E45" s="8">
        <v>47</v>
      </c>
      <c r="F45" s="8">
        <f t="shared" si="4"/>
        <v>162</v>
      </c>
      <c r="G45" s="12">
        <f t="shared" si="0"/>
        <v>36.86006825938566</v>
      </c>
      <c r="H45" s="8">
        <v>25</v>
      </c>
      <c r="I45" s="8">
        <v>14.5</v>
      </c>
      <c r="J45" s="8">
        <v>27</v>
      </c>
      <c r="K45" s="8">
        <v>18.5</v>
      </c>
      <c r="L45" s="8">
        <f t="shared" si="1"/>
        <v>85</v>
      </c>
      <c r="M45" s="12">
        <f t="shared" si="2"/>
        <v>53.125</v>
      </c>
      <c r="N45" s="7">
        <f t="shared" si="3"/>
        <v>89.98506825938566</v>
      </c>
      <c r="O45" s="1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">
      <c r="A46" s="4">
        <v>45</v>
      </c>
      <c r="B46" s="30" t="s">
        <v>166</v>
      </c>
      <c r="C46" s="1" t="s">
        <v>35</v>
      </c>
      <c r="D46" s="8">
        <v>114</v>
      </c>
      <c r="E46" s="8">
        <v>69.5</v>
      </c>
      <c r="F46" s="8">
        <f t="shared" si="4"/>
        <v>183.5</v>
      </c>
      <c r="G46" s="12">
        <f t="shared" si="0"/>
        <v>41.75199089874857</v>
      </c>
      <c r="H46" s="8">
        <v>30</v>
      </c>
      <c r="I46" s="8">
        <v>7</v>
      </c>
      <c r="J46" s="8">
        <f>15+0.5</f>
        <v>15.5</v>
      </c>
      <c r="K46" s="8">
        <v>22.5</v>
      </c>
      <c r="L46" s="8">
        <f t="shared" si="1"/>
        <v>75</v>
      </c>
      <c r="M46" s="12">
        <f t="shared" si="2"/>
        <v>46.875</v>
      </c>
      <c r="N46" s="7">
        <f t="shared" si="3"/>
        <v>88.62699089874857</v>
      </c>
      <c r="O46" s="1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">
      <c r="A47" s="4">
        <v>46</v>
      </c>
      <c r="B47" s="29" t="s">
        <v>167</v>
      </c>
      <c r="C47" s="1" t="s">
        <v>123</v>
      </c>
      <c r="D47" s="8">
        <v>111</v>
      </c>
      <c r="E47" s="8">
        <v>49.25</v>
      </c>
      <c r="F47" s="8">
        <f t="shared" si="4"/>
        <v>160.25</v>
      </c>
      <c r="G47" s="12">
        <f t="shared" si="0"/>
        <v>36.46188850967008</v>
      </c>
      <c r="H47" s="8">
        <v>22.5</v>
      </c>
      <c r="I47" s="8">
        <v>20.5</v>
      </c>
      <c r="J47" s="8">
        <v>15.5</v>
      </c>
      <c r="K47" s="8">
        <v>23</v>
      </c>
      <c r="L47" s="8">
        <f t="shared" si="1"/>
        <v>81.5</v>
      </c>
      <c r="M47" s="12">
        <f t="shared" si="2"/>
        <v>50.9375</v>
      </c>
      <c r="N47" s="7">
        <f t="shared" si="3"/>
        <v>87.39938850967008</v>
      </c>
      <c r="O47" s="1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">
      <c r="A48" s="4">
        <v>47</v>
      </c>
      <c r="B48" s="29" t="s">
        <v>168</v>
      </c>
      <c r="C48" s="1" t="s">
        <v>57</v>
      </c>
      <c r="D48" s="8">
        <f>156-7</f>
        <v>149</v>
      </c>
      <c r="E48" s="8">
        <f>71.25-1.5</f>
        <v>69.75</v>
      </c>
      <c r="F48" s="8">
        <f t="shared" si="4"/>
        <v>218.75</v>
      </c>
      <c r="G48" s="12">
        <f t="shared" si="0"/>
        <v>49.77246871444824</v>
      </c>
      <c r="H48" s="8">
        <v>29</v>
      </c>
      <c r="I48" s="8">
        <v>12.5</v>
      </c>
      <c r="J48" s="8">
        <v>9.5</v>
      </c>
      <c r="K48" s="8">
        <v>9</v>
      </c>
      <c r="L48" s="8">
        <f t="shared" si="1"/>
        <v>60</v>
      </c>
      <c r="M48" s="12">
        <f t="shared" si="2"/>
        <v>37.5</v>
      </c>
      <c r="N48" s="7">
        <f t="shared" si="3"/>
        <v>87.27246871444824</v>
      </c>
      <c r="O48" s="1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">
      <c r="A49" s="4">
        <v>48</v>
      </c>
      <c r="B49" s="30" t="s">
        <v>169</v>
      </c>
      <c r="C49" s="1" t="s">
        <v>70</v>
      </c>
      <c r="D49" s="8">
        <v>102</v>
      </c>
      <c r="E49" s="8">
        <f>53.25+1</f>
        <v>54.25</v>
      </c>
      <c r="F49" s="8">
        <f t="shared" si="4"/>
        <v>156.25</v>
      </c>
      <c r="G49" s="12">
        <f t="shared" si="0"/>
        <v>35.551763367463025</v>
      </c>
      <c r="H49" s="8">
        <v>25</v>
      </c>
      <c r="I49" s="8">
        <v>12.5</v>
      </c>
      <c r="J49" s="8">
        <v>25.5</v>
      </c>
      <c r="K49" s="8">
        <v>19.5</v>
      </c>
      <c r="L49" s="8">
        <f t="shared" si="1"/>
        <v>82.5</v>
      </c>
      <c r="M49" s="12">
        <f t="shared" si="2"/>
        <v>51.5625</v>
      </c>
      <c r="N49" s="7">
        <f t="shared" si="3"/>
        <v>87.11426336746302</v>
      </c>
      <c r="O49" s="1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">
      <c r="A50" s="4">
        <v>49</v>
      </c>
      <c r="B50" s="30" t="s">
        <v>170</v>
      </c>
      <c r="C50" s="1" t="s">
        <v>39</v>
      </c>
      <c r="D50" s="8">
        <f>104+3</f>
        <v>107</v>
      </c>
      <c r="E50" s="8">
        <v>48</v>
      </c>
      <c r="F50" s="8">
        <f t="shared" si="4"/>
        <v>155</v>
      </c>
      <c r="G50" s="12">
        <f t="shared" si="0"/>
        <v>35.267349260523325</v>
      </c>
      <c r="H50" s="8">
        <v>22</v>
      </c>
      <c r="I50" s="8">
        <v>21.5</v>
      </c>
      <c r="J50" s="8">
        <v>20</v>
      </c>
      <c r="K50" s="8">
        <v>19</v>
      </c>
      <c r="L50" s="8">
        <f t="shared" si="1"/>
        <v>82.5</v>
      </c>
      <c r="M50" s="12">
        <f t="shared" si="2"/>
        <v>51.5625</v>
      </c>
      <c r="N50" s="7">
        <f t="shared" si="3"/>
        <v>86.82984926052333</v>
      </c>
      <c r="O50" s="1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">
      <c r="A51" s="4">
        <v>50</v>
      </c>
      <c r="B51" s="30" t="s">
        <v>171</v>
      </c>
      <c r="C51" s="1" t="s">
        <v>32</v>
      </c>
      <c r="D51" s="8">
        <v>117</v>
      </c>
      <c r="E51" s="8">
        <v>40.5</v>
      </c>
      <c r="F51" s="8">
        <f t="shared" si="4"/>
        <v>157.5</v>
      </c>
      <c r="G51" s="12">
        <f t="shared" si="0"/>
        <v>35.83617747440273</v>
      </c>
      <c r="H51" s="8">
        <v>30.5</v>
      </c>
      <c r="I51" s="8">
        <v>12.5</v>
      </c>
      <c r="J51" s="8">
        <v>22.5</v>
      </c>
      <c r="K51" s="8">
        <v>16</v>
      </c>
      <c r="L51" s="8">
        <f t="shared" si="1"/>
        <v>81.5</v>
      </c>
      <c r="M51" s="12">
        <f t="shared" si="2"/>
        <v>50.9375</v>
      </c>
      <c r="N51" s="7">
        <f t="shared" si="3"/>
        <v>86.77367747440273</v>
      </c>
      <c r="O51" s="1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">
      <c r="A52" s="4">
        <v>51</v>
      </c>
      <c r="B52" s="29" t="s">
        <v>172</v>
      </c>
      <c r="C52" s="1" t="s">
        <v>13</v>
      </c>
      <c r="D52" s="8">
        <f>122+24</f>
        <v>146</v>
      </c>
      <c r="E52" s="8">
        <v>22.75</v>
      </c>
      <c r="F52" s="8">
        <f t="shared" si="4"/>
        <v>168.75</v>
      </c>
      <c r="G52" s="12">
        <f t="shared" si="0"/>
        <v>38.395904436860064</v>
      </c>
      <c r="H52" s="8">
        <v>27.5</v>
      </c>
      <c r="I52" s="8">
        <v>18</v>
      </c>
      <c r="J52" s="8">
        <v>14</v>
      </c>
      <c r="K52" s="8">
        <v>17.5</v>
      </c>
      <c r="L52" s="8">
        <f t="shared" si="1"/>
        <v>77</v>
      </c>
      <c r="M52" s="12">
        <f t="shared" si="2"/>
        <v>48.125</v>
      </c>
      <c r="N52" s="7">
        <f t="shared" si="3"/>
        <v>86.52090443686006</v>
      </c>
      <c r="O52" s="1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">
      <c r="A53" s="4">
        <v>52</v>
      </c>
      <c r="B53" s="30" t="s">
        <v>173</v>
      </c>
      <c r="C53" s="31" t="s">
        <v>21</v>
      </c>
      <c r="D53" s="8">
        <v>133</v>
      </c>
      <c r="E53" s="8">
        <v>39.75</v>
      </c>
      <c r="F53" s="8">
        <f t="shared" si="4"/>
        <v>172.75</v>
      </c>
      <c r="G53" s="12">
        <f t="shared" si="0"/>
        <v>39.30602957906712</v>
      </c>
      <c r="H53" s="8">
        <v>29</v>
      </c>
      <c r="I53" s="8">
        <v>9.5</v>
      </c>
      <c r="J53" s="8">
        <v>16.5</v>
      </c>
      <c r="K53" s="8">
        <v>20.5</v>
      </c>
      <c r="L53" s="8">
        <f t="shared" si="1"/>
        <v>75.5</v>
      </c>
      <c r="M53" s="12">
        <f t="shared" si="2"/>
        <v>47.1875</v>
      </c>
      <c r="N53" s="7">
        <f t="shared" si="3"/>
        <v>86.49352957906711</v>
      </c>
      <c r="O53" s="1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">
      <c r="A54" s="4">
        <v>53</v>
      </c>
      <c r="B54" s="30" t="s">
        <v>174</v>
      </c>
      <c r="C54" s="1" t="s">
        <v>13</v>
      </c>
      <c r="D54" s="8">
        <f>119+3</f>
        <v>122</v>
      </c>
      <c r="E54" s="8">
        <v>61.25</v>
      </c>
      <c r="F54" s="8">
        <f t="shared" si="4"/>
        <v>183.25</v>
      </c>
      <c r="G54" s="12">
        <f t="shared" si="0"/>
        <v>41.695108077360636</v>
      </c>
      <c r="H54" s="8">
        <v>30</v>
      </c>
      <c r="I54" s="8">
        <v>8.5</v>
      </c>
      <c r="J54" s="8">
        <v>20.5</v>
      </c>
      <c r="K54" s="8">
        <v>12</v>
      </c>
      <c r="L54" s="8">
        <f t="shared" si="1"/>
        <v>71</v>
      </c>
      <c r="M54" s="12">
        <f t="shared" si="2"/>
        <v>44.375</v>
      </c>
      <c r="N54" s="7">
        <f t="shared" si="3"/>
        <v>86.07010807736063</v>
      </c>
      <c r="O54" s="1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">
      <c r="A55" s="4">
        <v>54</v>
      </c>
      <c r="B55" s="29" t="s">
        <v>175</v>
      </c>
      <c r="C55" s="1" t="s">
        <v>176</v>
      </c>
      <c r="D55" s="8">
        <f>104+4</f>
        <v>108</v>
      </c>
      <c r="E55" s="8">
        <v>49.75</v>
      </c>
      <c r="F55" s="8">
        <f t="shared" si="4"/>
        <v>157.75</v>
      </c>
      <c r="G55" s="12">
        <f t="shared" si="0"/>
        <v>35.89306029579067</v>
      </c>
      <c r="H55" s="8">
        <v>27.5</v>
      </c>
      <c r="I55" s="8">
        <v>15.5</v>
      </c>
      <c r="J55" s="8">
        <v>26</v>
      </c>
      <c r="K55" s="8">
        <v>11</v>
      </c>
      <c r="L55" s="8">
        <f t="shared" si="1"/>
        <v>80</v>
      </c>
      <c r="M55" s="12">
        <f t="shared" si="2"/>
        <v>50</v>
      </c>
      <c r="N55" s="7">
        <f t="shared" si="3"/>
        <v>85.89306029579066</v>
      </c>
      <c r="O55" s="1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">
      <c r="A56" s="4">
        <v>55</v>
      </c>
      <c r="B56" s="29" t="s">
        <v>177</v>
      </c>
      <c r="C56" s="1" t="s">
        <v>13</v>
      </c>
      <c r="D56" s="8">
        <f>109+3</f>
        <v>112</v>
      </c>
      <c r="E56" s="8">
        <v>16.25</v>
      </c>
      <c r="F56" s="8">
        <f t="shared" si="4"/>
        <v>128.25</v>
      </c>
      <c r="G56" s="12">
        <f t="shared" si="0"/>
        <v>29.180887372013654</v>
      </c>
      <c r="H56" s="8">
        <v>32</v>
      </c>
      <c r="I56" s="8">
        <v>11.5</v>
      </c>
      <c r="J56" s="8">
        <f>22+0.5</f>
        <v>22.5</v>
      </c>
      <c r="K56" s="8">
        <v>24.5</v>
      </c>
      <c r="L56" s="8">
        <f t="shared" si="1"/>
        <v>90.5</v>
      </c>
      <c r="M56" s="12">
        <f t="shared" si="2"/>
        <v>56.56250000000001</v>
      </c>
      <c r="N56" s="7">
        <f t="shared" si="3"/>
        <v>85.74338737201366</v>
      </c>
      <c r="O56" s="1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">
      <c r="A57" s="4">
        <v>56</v>
      </c>
      <c r="B57" s="30" t="s">
        <v>178</v>
      </c>
      <c r="C57" s="1" t="s">
        <v>70</v>
      </c>
      <c r="D57" s="8">
        <v>109</v>
      </c>
      <c r="E57" s="8">
        <v>49</v>
      </c>
      <c r="F57" s="8">
        <f t="shared" si="4"/>
        <v>158</v>
      </c>
      <c r="G57" s="12">
        <f t="shared" si="0"/>
        <v>35.94994311717861</v>
      </c>
      <c r="H57" s="8">
        <f>28.5+1</f>
        <v>29.5</v>
      </c>
      <c r="I57" s="8">
        <f>10+0.5</f>
        <v>10.5</v>
      </c>
      <c r="J57" s="8">
        <v>17.5</v>
      </c>
      <c r="K57" s="8">
        <v>21</v>
      </c>
      <c r="L57" s="8">
        <f t="shared" si="1"/>
        <v>78.5</v>
      </c>
      <c r="M57" s="12">
        <f t="shared" si="2"/>
        <v>49.0625</v>
      </c>
      <c r="N57" s="7">
        <f t="shared" si="3"/>
        <v>85.0124431171786</v>
      </c>
      <c r="O57" s="1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">
      <c r="A58" s="4">
        <v>57</v>
      </c>
      <c r="B58" s="30" t="s">
        <v>179</v>
      </c>
      <c r="C58" s="1" t="s">
        <v>39</v>
      </c>
      <c r="D58" s="8">
        <v>122</v>
      </c>
      <c r="E58" s="8">
        <v>39.75</v>
      </c>
      <c r="F58" s="8">
        <f t="shared" si="4"/>
        <v>161.75</v>
      </c>
      <c r="G58" s="12">
        <f t="shared" si="0"/>
        <v>36.803185437997726</v>
      </c>
      <c r="H58" s="8">
        <v>22.5</v>
      </c>
      <c r="I58" s="8">
        <v>17.5</v>
      </c>
      <c r="J58" s="8">
        <v>15.5</v>
      </c>
      <c r="K58" s="8">
        <v>19</v>
      </c>
      <c r="L58" s="8">
        <f t="shared" si="1"/>
        <v>74.5</v>
      </c>
      <c r="M58" s="12">
        <f t="shared" si="2"/>
        <v>46.5625</v>
      </c>
      <c r="N58" s="7">
        <f t="shared" si="3"/>
        <v>83.36568543799773</v>
      </c>
      <c r="O58" s="1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">
      <c r="A59" s="4">
        <v>58</v>
      </c>
      <c r="B59" s="29" t="s">
        <v>180</v>
      </c>
      <c r="C59" s="1" t="s">
        <v>181</v>
      </c>
      <c r="D59" s="8">
        <v>105</v>
      </c>
      <c r="E59" s="8">
        <v>47.5</v>
      </c>
      <c r="F59" s="8">
        <f t="shared" si="4"/>
        <v>152.5</v>
      </c>
      <c r="G59" s="12">
        <f t="shared" si="0"/>
        <v>34.69852104664392</v>
      </c>
      <c r="H59" s="8">
        <v>23</v>
      </c>
      <c r="I59" s="8">
        <v>5.5</v>
      </c>
      <c r="J59" s="8">
        <v>31.5</v>
      </c>
      <c r="K59" s="8">
        <v>17.5</v>
      </c>
      <c r="L59" s="8">
        <f t="shared" si="1"/>
        <v>77.5</v>
      </c>
      <c r="M59" s="12">
        <f t="shared" si="2"/>
        <v>48.4375</v>
      </c>
      <c r="N59" s="7">
        <f t="shared" si="3"/>
        <v>83.13602104664392</v>
      </c>
      <c r="O59" s="1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">
      <c r="A60" s="4">
        <v>59</v>
      </c>
      <c r="B60" s="30" t="s">
        <v>182</v>
      </c>
      <c r="C60" s="31" t="s">
        <v>70</v>
      </c>
      <c r="D60" s="8">
        <v>136</v>
      </c>
      <c r="E60" s="8">
        <v>34.25</v>
      </c>
      <c r="F60" s="8">
        <f t="shared" si="4"/>
        <v>170.25</v>
      </c>
      <c r="G60" s="12">
        <f t="shared" si="0"/>
        <v>38.737201365187715</v>
      </c>
      <c r="H60" s="8">
        <f>20.5+3</f>
        <v>23.5</v>
      </c>
      <c r="I60" s="8">
        <v>13.5</v>
      </c>
      <c r="J60" s="8">
        <v>20</v>
      </c>
      <c r="K60" s="8">
        <v>13</v>
      </c>
      <c r="L60" s="8">
        <f t="shared" si="1"/>
        <v>70</v>
      </c>
      <c r="M60" s="12">
        <f t="shared" si="2"/>
        <v>43.75</v>
      </c>
      <c r="N60" s="7">
        <f t="shared" si="3"/>
        <v>82.48720136518772</v>
      </c>
      <c r="O60" s="1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4.25">
      <c r="A61" s="4">
        <v>60</v>
      </c>
      <c r="B61" s="33" t="s">
        <v>319</v>
      </c>
      <c r="C61" s="1" t="s">
        <v>183</v>
      </c>
      <c r="D61" s="8">
        <v>84</v>
      </c>
      <c r="E61" s="8">
        <v>41.25</v>
      </c>
      <c r="F61" s="8">
        <f t="shared" si="4"/>
        <v>125.25</v>
      </c>
      <c r="G61" s="12">
        <f t="shared" si="0"/>
        <v>28.498293515358363</v>
      </c>
      <c r="H61" s="8">
        <v>23</v>
      </c>
      <c r="I61" s="8">
        <v>15</v>
      </c>
      <c r="J61" s="8">
        <v>20.5</v>
      </c>
      <c r="K61" s="8">
        <v>24.5</v>
      </c>
      <c r="L61" s="8">
        <f t="shared" si="1"/>
        <v>83</v>
      </c>
      <c r="M61" s="12">
        <f t="shared" si="2"/>
        <v>51.87500000000001</v>
      </c>
      <c r="N61" s="7">
        <f t="shared" si="3"/>
        <v>80.37329351535837</v>
      </c>
      <c r="O61" s="1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4.25">
      <c r="A62" s="4">
        <v>61</v>
      </c>
      <c r="B62" s="33" t="s">
        <v>320</v>
      </c>
      <c r="C62" s="1" t="s">
        <v>184</v>
      </c>
      <c r="D62" s="8">
        <v>97</v>
      </c>
      <c r="E62" s="8">
        <v>55.75</v>
      </c>
      <c r="F62" s="8">
        <f t="shared" si="4"/>
        <v>152.75</v>
      </c>
      <c r="G62" s="12">
        <f t="shared" si="0"/>
        <v>34.755403868031856</v>
      </c>
      <c r="H62" s="8">
        <v>28</v>
      </c>
      <c r="I62" s="8">
        <v>12</v>
      </c>
      <c r="J62" s="8">
        <v>17.5</v>
      </c>
      <c r="K62" s="8">
        <f>14.5+0.5</f>
        <v>15</v>
      </c>
      <c r="L62" s="8">
        <f t="shared" si="1"/>
        <v>72.5</v>
      </c>
      <c r="M62" s="12">
        <f t="shared" si="2"/>
        <v>45.3125</v>
      </c>
      <c r="N62" s="7">
        <f t="shared" si="3"/>
        <v>80.06790386803186</v>
      </c>
      <c r="O62" s="1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4.25">
      <c r="A63" s="4">
        <v>62</v>
      </c>
      <c r="B63" s="33" t="s">
        <v>321</v>
      </c>
      <c r="C63" s="1" t="s">
        <v>185</v>
      </c>
      <c r="D63" s="8">
        <v>107</v>
      </c>
      <c r="E63" s="8">
        <v>20</v>
      </c>
      <c r="F63" s="8">
        <f t="shared" si="4"/>
        <v>127</v>
      </c>
      <c r="G63" s="12">
        <f t="shared" si="0"/>
        <v>28.896473265073947</v>
      </c>
      <c r="H63" s="8">
        <v>20.5</v>
      </c>
      <c r="I63" s="8">
        <v>9.5</v>
      </c>
      <c r="J63" s="8">
        <v>28</v>
      </c>
      <c r="K63" s="8">
        <v>23.5</v>
      </c>
      <c r="L63" s="8">
        <f t="shared" si="1"/>
        <v>81.5</v>
      </c>
      <c r="M63" s="12">
        <f t="shared" si="2"/>
        <v>50.9375</v>
      </c>
      <c r="N63" s="7">
        <f t="shared" si="3"/>
        <v>79.83397326507395</v>
      </c>
      <c r="O63" s="1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4">
        <v>63</v>
      </c>
      <c r="B64" s="30" t="s">
        <v>186</v>
      </c>
      <c r="C64" s="1" t="s">
        <v>187</v>
      </c>
      <c r="D64" s="8">
        <v>114</v>
      </c>
      <c r="E64" s="8">
        <v>50.75</v>
      </c>
      <c r="F64" s="8">
        <f t="shared" si="4"/>
        <v>164.75</v>
      </c>
      <c r="G64" s="12">
        <f t="shared" si="0"/>
        <v>37.485779294653014</v>
      </c>
      <c r="H64" s="8">
        <v>29.5</v>
      </c>
      <c r="I64" s="8">
        <v>12</v>
      </c>
      <c r="J64" s="8">
        <v>10.5</v>
      </c>
      <c r="K64" s="8">
        <v>13.5</v>
      </c>
      <c r="L64" s="8">
        <f t="shared" si="1"/>
        <v>65.5</v>
      </c>
      <c r="M64" s="12">
        <f t="shared" si="2"/>
        <v>40.9375</v>
      </c>
      <c r="N64" s="7">
        <f t="shared" si="3"/>
        <v>78.42327929465301</v>
      </c>
      <c r="O64" s="1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4.25">
      <c r="A65" s="4">
        <v>64</v>
      </c>
      <c r="B65" s="33" t="s">
        <v>322</v>
      </c>
      <c r="C65" s="1" t="s">
        <v>188</v>
      </c>
      <c r="D65" s="8">
        <v>96</v>
      </c>
      <c r="E65" s="8">
        <v>55.5</v>
      </c>
      <c r="F65" s="8">
        <f t="shared" si="4"/>
        <v>151.5</v>
      </c>
      <c r="G65" s="12">
        <f t="shared" si="0"/>
        <v>34.470989761092156</v>
      </c>
      <c r="H65" s="8">
        <v>23</v>
      </c>
      <c r="I65" s="8">
        <v>7.5</v>
      </c>
      <c r="J65" s="8">
        <v>20</v>
      </c>
      <c r="K65" s="8">
        <v>19.5</v>
      </c>
      <c r="L65" s="8">
        <f t="shared" si="1"/>
        <v>70</v>
      </c>
      <c r="M65" s="12">
        <f t="shared" si="2"/>
        <v>43.75</v>
      </c>
      <c r="N65" s="7">
        <f t="shared" si="3"/>
        <v>78.22098976109216</v>
      </c>
      <c r="O65" s="1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>
      <c r="A66" s="4">
        <v>65</v>
      </c>
      <c r="B66" s="30" t="s">
        <v>189</v>
      </c>
      <c r="C66" s="1" t="s">
        <v>13</v>
      </c>
      <c r="D66" s="8">
        <v>159</v>
      </c>
      <c r="E66" s="8">
        <v>0</v>
      </c>
      <c r="F66" s="8">
        <f t="shared" si="4"/>
        <v>159</v>
      </c>
      <c r="G66" s="12">
        <f t="shared" si="0"/>
        <v>36.177474402730375</v>
      </c>
      <c r="H66" s="8">
        <f>25.5+0.5</f>
        <v>26</v>
      </c>
      <c r="I66" s="8">
        <v>10</v>
      </c>
      <c r="J66" s="8">
        <v>13.5</v>
      </c>
      <c r="K66" s="8">
        <v>17</v>
      </c>
      <c r="L66" s="8">
        <f t="shared" si="1"/>
        <v>66.5</v>
      </c>
      <c r="M66" s="12">
        <f t="shared" si="2"/>
        <v>41.5625</v>
      </c>
      <c r="N66" s="7">
        <f t="shared" si="3"/>
        <v>77.73997440273038</v>
      </c>
      <c r="O66" s="1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>
      <c r="A67" s="4">
        <v>66</v>
      </c>
      <c r="B67" s="29" t="s">
        <v>190</v>
      </c>
      <c r="C67" s="1" t="s">
        <v>43</v>
      </c>
      <c r="D67" s="8">
        <v>94</v>
      </c>
      <c r="E67" s="8">
        <v>25</v>
      </c>
      <c r="F67" s="8">
        <f t="shared" si="4"/>
        <v>119</v>
      </c>
      <c r="G67" s="12">
        <f t="shared" si="0"/>
        <v>27.076222980659843</v>
      </c>
      <c r="H67" s="8">
        <v>23</v>
      </c>
      <c r="I67" s="8">
        <v>25</v>
      </c>
      <c r="J67" s="8">
        <v>18</v>
      </c>
      <c r="K67" s="8">
        <v>15</v>
      </c>
      <c r="L67" s="8">
        <f t="shared" si="1"/>
        <v>81</v>
      </c>
      <c r="M67" s="12">
        <f t="shared" si="2"/>
        <v>50.625</v>
      </c>
      <c r="N67" s="7">
        <f t="shared" si="3"/>
        <v>77.70122298065985</v>
      </c>
      <c r="O67" s="1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4">
        <v>67</v>
      </c>
      <c r="B68" s="29" t="s">
        <v>191</v>
      </c>
      <c r="C68" s="1" t="s">
        <v>13</v>
      </c>
      <c r="D68" s="8">
        <v>103</v>
      </c>
      <c r="E68" s="8">
        <v>20</v>
      </c>
      <c r="F68" s="8">
        <f t="shared" si="4"/>
        <v>123</v>
      </c>
      <c r="G68" s="12">
        <f t="shared" si="0"/>
        <v>27.986348122866893</v>
      </c>
      <c r="H68" s="8">
        <v>29</v>
      </c>
      <c r="I68" s="8">
        <v>8.5</v>
      </c>
      <c r="J68" s="8">
        <v>22.5</v>
      </c>
      <c r="K68" s="8">
        <v>18.5</v>
      </c>
      <c r="L68" s="8">
        <f t="shared" si="1"/>
        <v>78.5</v>
      </c>
      <c r="M68" s="12">
        <f t="shared" si="2"/>
        <v>49.0625</v>
      </c>
      <c r="N68" s="7">
        <f t="shared" si="3"/>
        <v>77.0488481228669</v>
      </c>
      <c r="O68" s="1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4">
        <v>68</v>
      </c>
      <c r="B69" s="30" t="s">
        <v>192</v>
      </c>
      <c r="C69" s="1" t="s">
        <v>41</v>
      </c>
      <c r="D69" s="8">
        <v>125</v>
      </c>
      <c r="E69" s="8">
        <v>21.5</v>
      </c>
      <c r="F69" s="8">
        <f t="shared" si="4"/>
        <v>146.5</v>
      </c>
      <c r="G69" s="12">
        <f t="shared" si="0"/>
        <v>33.33333333333333</v>
      </c>
      <c r="H69" s="8">
        <v>25</v>
      </c>
      <c r="I69" s="8">
        <v>12</v>
      </c>
      <c r="J69" s="8">
        <v>14.5</v>
      </c>
      <c r="K69" s="8">
        <v>15</v>
      </c>
      <c r="L69" s="8">
        <f t="shared" si="1"/>
        <v>66.5</v>
      </c>
      <c r="M69" s="12">
        <f t="shared" si="2"/>
        <v>41.5625</v>
      </c>
      <c r="N69" s="7">
        <f t="shared" si="3"/>
        <v>74.89583333333333</v>
      </c>
      <c r="O69" s="10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">
      <c r="A70" s="4">
        <v>69</v>
      </c>
      <c r="B70" s="29" t="s">
        <v>193</v>
      </c>
      <c r="C70" s="1" t="s">
        <v>96</v>
      </c>
      <c r="D70" s="8">
        <f>122+12</f>
        <v>134</v>
      </c>
      <c r="E70" s="8">
        <v>24.75</v>
      </c>
      <c r="F70" s="8">
        <f t="shared" si="4"/>
        <v>158.75</v>
      </c>
      <c r="G70" s="12">
        <f t="shared" si="0"/>
        <v>36.12059158134244</v>
      </c>
      <c r="H70" s="8">
        <f>29.5+1</f>
        <v>30.5</v>
      </c>
      <c r="I70" s="8">
        <v>10.5</v>
      </c>
      <c r="J70" s="8">
        <v>16</v>
      </c>
      <c r="K70" s="8">
        <v>5</v>
      </c>
      <c r="L70" s="8">
        <f t="shared" si="1"/>
        <v>62</v>
      </c>
      <c r="M70" s="12">
        <f t="shared" si="2"/>
        <v>38.75</v>
      </c>
      <c r="N70" s="7">
        <f t="shared" si="3"/>
        <v>74.87059158134244</v>
      </c>
      <c r="O70" s="10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4.25">
      <c r="A71" s="4">
        <v>70</v>
      </c>
      <c r="B71" s="33" t="s">
        <v>323</v>
      </c>
      <c r="C71" s="1" t="s">
        <v>194</v>
      </c>
      <c r="D71" s="8">
        <v>83</v>
      </c>
      <c r="E71" s="8">
        <v>30.25</v>
      </c>
      <c r="F71" s="8">
        <f t="shared" si="4"/>
        <v>113.25</v>
      </c>
      <c r="G71" s="12">
        <f t="shared" si="0"/>
        <v>25.7679180887372</v>
      </c>
      <c r="H71" s="8">
        <v>24.5</v>
      </c>
      <c r="I71" s="8">
        <v>15.5</v>
      </c>
      <c r="J71" s="8">
        <v>21.5</v>
      </c>
      <c r="K71" s="8">
        <v>15.5</v>
      </c>
      <c r="L71" s="8">
        <f t="shared" si="1"/>
        <v>77</v>
      </c>
      <c r="M71" s="12">
        <f t="shared" si="2"/>
        <v>48.125</v>
      </c>
      <c r="N71" s="7">
        <f t="shared" si="3"/>
        <v>73.8929180887372</v>
      </c>
      <c r="O71" s="10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4">
        <v>71</v>
      </c>
      <c r="B72" s="29" t="s">
        <v>195</v>
      </c>
      <c r="C72" s="1" t="s">
        <v>100</v>
      </c>
      <c r="D72" s="8">
        <v>105</v>
      </c>
      <c r="E72" s="8">
        <v>41.25</v>
      </c>
      <c r="F72" s="8">
        <f t="shared" si="4"/>
        <v>146.25</v>
      </c>
      <c r="G72" s="12">
        <f t="shared" si="0"/>
        <v>33.27645051194539</v>
      </c>
      <c r="H72" s="8">
        <v>19</v>
      </c>
      <c r="I72" s="8">
        <v>10</v>
      </c>
      <c r="J72" s="8">
        <v>19</v>
      </c>
      <c r="K72" s="8">
        <v>15.5</v>
      </c>
      <c r="L72" s="8">
        <f t="shared" si="1"/>
        <v>63.5</v>
      </c>
      <c r="M72" s="12">
        <f t="shared" si="2"/>
        <v>39.6875</v>
      </c>
      <c r="N72" s="7">
        <f t="shared" si="3"/>
        <v>72.9639505119454</v>
      </c>
      <c r="O72" s="10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4">
        <v>72</v>
      </c>
      <c r="B73" s="29" t="s">
        <v>196</v>
      </c>
      <c r="C73" s="1" t="s">
        <v>13</v>
      </c>
      <c r="D73" s="8">
        <v>154</v>
      </c>
      <c r="E73" s="8">
        <v>16.75</v>
      </c>
      <c r="F73" s="8">
        <f t="shared" si="4"/>
        <v>170.75</v>
      </c>
      <c r="G73" s="12">
        <f t="shared" si="0"/>
        <v>38.8509670079636</v>
      </c>
      <c r="H73" s="8">
        <v>28</v>
      </c>
      <c r="I73" s="8">
        <v>14.5</v>
      </c>
      <c r="J73" s="8">
        <v>9</v>
      </c>
      <c r="K73" s="8">
        <v>3</v>
      </c>
      <c r="L73" s="8">
        <f t="shared" si="1"/>
        <v>54.5</v>
      </c>
      <c r="M73" s="12">
        <f t="shared" si="2"/>
        <v>34.0625</v>
      </c>
      <c r="N73" s="7">
        <f t="shared" si="3"/>
        <v>72.91346700796359</v>
      </c>
      <c r="O73" s="1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>
      <c r="A74" s="4">
        <v>73</v>
      </c>
      <c r="B74" s="29" t="s">
        <v>197</v>
      </c>
      <c r="C74" s="1" t="s">
        <v>198</v>
      </c>
      <c r="D74" s="8">
        <v>100</v>
      </c>
      <c r="E74" s="8">
        <v>25</v>
      </c>
      <c r="F74" s="8">
        <f t="shared" si="4"/>
        <v>125</v>
      </c>
      <c r="G74" s="12">
        <f t="shared" si="0"/>
        <v>28.441410693970422</v>
      </c>
      <c r="H74" s="8">
        <v>25.5</v>
      </c>
      <c r="I74" s="8">
        <v>15.5</v>
      </c>
      <c r="J74" s="8">
        <v>11.5</v>
      </c>
      <c r="K74" s="8">
        <v>18</v>
      </c>
      <c r="L74" s="8">
        <f t="shared" si="1"/>
        <v>70.5</v>
      </c>
      <c r="M74" s="12">
        <f t="shared" si="2"/>
        <v>44.0625</v>
      </c>
      <c r="N74" s="7">
        <f t="shared" si="3"/>
        <v>72.50391069397043</v>
      </c>
      <c r="O74" s="10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4">
        <v>74</v>
      </c>
      <c r="B75" s="29" t="s">
        <v>199</v>
      </c>
      <c r="C75" s="1" t="s">
        <v>13</v>
      </c>
      <c r="D75" s="8">
        <v>107</v>
      </c>
      <c r="E75" s="8">
        <v>51.75</v>
      </c>
      <c r="F75" s="8">
        <f t="shared" si="4"/>
        <v>158.75</v>
      </c>
      <c r="G75" s="12">
        <f t="shared" si="0"/>
        <v>36.12059158134244</v>
      </c>
      <c r="H75" s="8">
        <v>24</v>
      </c>
      <c r="I75" s="8">
        <v>12</v>
      </c>
      <c r="J75" s="8">
        <v>12</v>
      </c>
      <c r="K75" s="8">
        <v>8</v>
      </c>
      <c r="L75" s="8">
        <f t="shared" si="1"/>
        <v>56</v>
      </c>
      <c r="M75" s="12">
        <f t="shared" si="2"/>
        <v>35</v>
      </c>
      <c r="N75" s="7">
        <f t="shared" si="3"/>
        <v>71.12059158134244</v>
      </c>
      <c r="O75" s="1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4">
        <v>75</v>
      </c>
      <c r="B76" s="30" t="s">
        <v>200</v>
      </c>
      <c r="C76" s="1" t="s">
        <v>53</v>
      </c>
      <c r="D76" s="8">
        <f>83+3</f>
        <v>86</v>
      </c>
      <c r="E76" s="8">
        <v>11</v>
      </c>
      <c r="F76" s="8">
        <f t="shared" si="4"/>
        <v>97</v>
      </c>
      <c r="G76" s="12">
        <f t="shared" si="0"/>
        <v>22.070534698521048</v>
      </c>
      <c r="H76" s="8">
        <v>25</v>
      </c>
      <c r="I76" s="8">
        <v>19</v>
      </c>
      <c r="J76" s="8">
        <v>20.5</v>
      </c>
      <c r="K76" s="8">
        <v>13</v>
      </c>
      <c r="L76" s="8">
        <f t="shared" si="1"/>
        <v>77.5</v>
      </c>
      <c r="M76" s="12">
        <f t="shared" si="2"/>
        <v>48.4375</v>
      </c>
      <c r="N76" s="7">
        <f t="shared" si="3"/>
        <v>70.50803469852104</v>
      </c>
      <c r="O76" s="1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4">
        <v>76</v>
      </c>
      <c r="B77" s="29" t="s">
        <v>201</v>
      </c>
      <c r="C77" s="1" t="s">
        <v>123</v>
      </c>
      <c r="D77" s="8">
        <v>89</v>
      </c>
      <c r="E77" s="8">
        <v>37.25</v>
      </c>
      <c r="F77" s="8">
        <f t="shared" si="4"/>
        <v>126.25</v>
      </c>
      <c r="G77" s="12">
        <f t="shared" si="0"/>
        <v>28.725824800910125</v>
      </c>
      <c r="H77" s="8">
        <v>13.5</v>
      </c>
      <c r="I77" s="8">
        <v>11.5</v>
      </c>
      <c r="J77" s="8">
        <v>29</v>
      </c>
      <c r="K77" s="8">
        <v>9.5</v>
      </c>
      <c r="L77" s="8">
        <f t="shared" si="1"/>
        <v>63.5</v>
      </c>
      <c r="M77" s="12">
        <f t="shared" si="2"/>
        <v>39.6875</v>
      </c>
      <c r="N77" s="7">
        <f t="shared" si="3"/>
        <v>68.41332480091012</v>
      </c>
      <c r="O77" s="10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4.25">
      <c r="A78" s="4">
        <v>77</v>
      </c>
      <c r="B78" s="33" t="s">
        <v>324</v>
      </c>
      <c r="C78" s="1" t="s">
        <v>202</v>
      </c>
      <c r="D78" s="8">
        <v>88</v>
      </c>
      <c r="E78" s="8">
        <v>35.75</v>
      </c>
      <c r="F78" s="8">
        <f t="shared" si="4"/>
        <v>123.75</v>
      </c>
      <c r="G78" s="12">
        <f t="shared" si="0"/>
        <v>28.15699658703072</v>
      </c>
      <c r="H78" s="8">
        <v>21.5</v>
      </c>
      <c r="I78" s="8">
        <v>3.5</v>
      </c>
      <c r="J78" s="8">
        <v>24.5</v>
      </c>
      <c r="K78" s="8">
        <v>13</v>
      </c>
      <c r="L78" s="8">
        <f t="shared" si="1"/>
        <v>62.5</v>
      </c>
      <c r="M78" s="12">
        <f t="shared" si="2"/>
        <v>39.0625</v>
      </c>
      <c r="N78" s="7">
        <f t="shared" si="3"/>
        <v>67.21949658703072</v>
      </c>
      <c r="O78" s="10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">
      <c r="A79" s="4">
        <v>78</v>
      </c>
      <c r="B79" s="29" t="s">
        <v>203</v>
      </c>
      <c r="C79" s="1" t="s">
        <v>204</v>
      </c>
      <c r="D79" s="8">
        <v>78</v>
      </c>
      <c r="E79" s="8">
        <v>21.5</v>
      </c>
      <c r="F79" s="8">
        <f t="shared" si="4"/>
        <v>99.5</v>
      </c>
      <c r="G79" s="12">
        <f t="shared" si="0"/>
        <v>22.639362912400454</v>
      </c>
      <c r="H79" s="8">
        <v>15.5</v>
      </c>
      <c r="I79" s="8">
        <v>4.5</v>
      </c>
      <c r="J79" s="8">
        <v>8</v>
      </c>
      <c r="K79" s="8">
        <v>9</v>
      </c>
      <c r="L79" s="8">
        <f t="shared" si="1"/>
        <v>37</v>
      </c>
      <c r="M79" s="12">
        <f t="shared" si="2"/>
        <v>23.125</v>
      </c>
      <c r="N79" s="7">
        <f t="shared" si="3"/>
        <v>45.76436291240046</v>
      </c>
      <c r="O79" s="10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4:256" ht="15">
      <c r="D80" s="11"/>
      <c r="E80" s="11"/>
      <c r="F80" s="5"/>
      <c r="G80" s="26"/>
      <c r="L80" s="9"/>
      <c r="N80" s="2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2:256" ht="14.25">
      <c r="B81" s="28" t="s">
        <v>326</v>
      </c>
      <c r="D81" s="11"/>
      <c r="E81" s="11"/>
      <c r="F81" s="5"/>
      <c r="G81" s="26"/>
      <c r="L81" s="9"/>
      <c r="N81" s="2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4:256" ht="15">
      <c r="D82" s="11"/>
      <c r="E82" s="11"/>
      <c r="F82" s="5"/>
      <c r="G82" s="26"/>
      <c r="L82" s="9"/>
      <c r="N82" s="2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4:256" ht="15">
      <c r="D83" s="11"/>
      <c r="E83" s="11"/>
      <c r="F83" s="5"/>
      <c r="G83" s="26"/>
      <c r="L83" s="9"/>
      <c r="N83" s="2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4:256" ht="15">
      <c r="D84" s="11"/>
      <c r="E84" s="11"/>
      <c r="F84" s="5"/>
      <c r="G84" s="26"/>
      <c r="L84" s="9"/>
      <c r="N84" s="2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4:256" ht="15">
      <c r="D85" s="11"/>
      <c r="E85" s="11"/>
      <c r="F85" s="5"/>
      <c r="G85" s="26"/>
      <c r="L85" s="9"/>
      <c r="N85" s="2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4:256" ht="15">
      <c r="D86" s="11"/>
      <c r="E86" s="11"/>
      <c r="F86" s="5"/>
      <c r="G86" s="26"/>
      <c r="L86" s="9"/>
      <c r="N86" s="2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4:256" ht="15">
      <c r="D87" s="11"/>
      <c r="E87" s="11"/>
      <c r="F87" s="5"/>
      <c r="G87" s="26"/>
      <c r="L87" s="9"/>
      <c r="N87" s="2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4:256" ht="15">
      <c r="D88" s="11"/>
      <c r="E88" s="11"/>
      <c r="F88" s="5"/>
      <c r="G88" s="26"/>
      <c r="L88" s="9"/>
      <c r="N88" s="2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4:256" ht="15">
      <c r="D89" s="11"/>
      <c r="E89" s="11"/>
      <c r="F89" s="5"/>
      <c r="G89" s="26"/>
      <c r="L89" s="9"/>
      <c r="N89" s="2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4:256" ht="15">
      <c r="D90" s="11"/>
      <c r="E90" s="11"/>
      <c r="F90" s="5"/>
      <c r="G90" s="26"/>
      <c r="L90" s="9"/>
      <c r="N90" s="2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4:256" ht="15">
      <c r="D91" s="11"/>
      <c r="E91" s="11"/>
      <c r="F91" s="5"/>
      <c r="G91" s="26"/>
      <c r="L91" s="9"/>
      <c r="N91" s="2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4:256" ht="15">
      <c r="D92" s="11"/>
      <c r="E92" s="11"/>
      <c r="F92" s="5"/>
      <c r="G92" s="26"/>
      <c r="L92" s="9"/>
      <c r="N92" s="2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4:256" ht="15">
      <c r="D93" s="11"/>
      <c r="E93" s="11"/>
      <c r="F93" s="5"/>
      <c r="G93" s="26"/>
      <c r="L93" s="9"/>
      <c r="N93" s="2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4:256" ht="15">
      <c r="D94" s="11"/>
      <c r="E94" s="11"/>
      <c r="F94" s="5"/>
      <c r="G94" s="26"/>
      <c r="L94" s="9"/>
      <c r="N94" s="2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4:256" ht="15">
      <c r="D95" s="11"/>
      <c r="E95" s="11"/>
      <c r="F95" s="5"/>
      <c r="G95" s="26"/>
      <c r="L95" s="9"/>
      <c r="N95" s="2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4:256" ht="15">
      <c r="D96" s="11"/>
      <c r="E96" s="11"/>
      <c r="F96" s="5"/>
      <c r="G96" s="26"/>
      <c r="L96" s="9"/>
      <c r="N96" s="2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4:256" ht="15">
      <c r="D97" s="11"/>
      <c r="E97" s="11"/>
      <c r="F97" s="5"/>
      <c r="G97" s="26"/>
      <c r="L97" s="9"/>
      <c r="N97" s="2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4:256" ht="15">
      <c r="D98" s="11"/>
      <c r="E98" s="11"/>
      <c r="F98" s="5"/>
      <c r="G98" s="26"/>
      <c r="L98" s="9"/>
      <c r="N98" s="2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4:256" ht="15">
      <c r="D99" s="11"/>
      <c r="E99" s="11"/>
      <c r="F99" s="5"/>
      <c r="G99" s="26"/>
      <c r="L99" s="9"/>
      <c r="N99" s="2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4:256" ht="15">
      <c r="D100" s="11"/>
      <c r="E100" s="11"/>
      <c r="F100" s="5"/>
      <c r="G100" s="26"/>
      <c r="L100" s="9"/>
      <c r="N100" s="2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4:256" ht="15">
      <c r="D101" s="11"/>
      <c r="E101" s="11"/>
      <c r="F101" s="5"/>
      <c r="G101" s="26"/>
      <c r="L101" s="9"/>
      <c r="N101" s="2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4:256" ht="15">
      <c r="D102" s="11"/>
      <c r="E102" s="11"/>
      <c r="F102" s="5"/>
      <c r="G102" s="26"/>
      <c r="L102" s="9"/>
      <c r="N102" s="2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4:256" ht="15">
      <c r="D103" s="11"/>
      <c r="E103" s="11"/>
      <c r="F103" s="5"/>
      <c r="G103" s="26"/>
      <c r="L103" s="9"/>
      <c r="N103" s="2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4:256" ht="15">
      <c r="D104" s="11"/>
      <c r="E104" s="11"/>
      <c r="F104" s="5"/>
      <c r="G104" s="26"/>
      <c r="L104" s="9"/>
      <c r="N104" s="2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4:256" ht="15">
      <c r="D105" s="11"/>
      <c r="E105" s="11"/>
      <c r="F105" s="5"/>
      <c r="G105" s="26"/>
      <c r="L105" s="9"/>
      <c r="N105" s="2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4:256" ht="15">
      <c r="D106" s="11"/>
      <c r="E106" s="11"/>
      <c r="F106" s="5"/>
      <c r="G106" s="26"/>
      <c r="L106" s="9"/>
      <c r="N106" s="2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4:256" ht="15">
      <c r="D107" s="11"/>
      <c r="E107" s="11"/>
      <c r="F107" s="5"/>
      <c r="G107" s="26"/>
      <c r="L107" s="9"/>
      <c r="N107" s="2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4:256" ht="15">
      <c r="D108" s="11"/>
      <c r="E108" s="11"/>
      <c r="F108" s="5"/>
      <c r="G108" s="26"/>
      <c r="L108" s="9"/>
      <c r="N108" s="2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4:256" ht="15">
      <c r="D109" s="11"/>
      <c r="E109" s="11"/>
      <c r="F109" s="5"/>
      <c r="G109" s="26"/>
      <c r="L109" s="9"/>
      <c r="N109" s="2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4:256" ht="15">
      <c r="D110" s="11"/>
      <c r="E110" s="11"/>
      <c r="F110" s="5"/>
      <c r="G110" s="26"/>
      <c r="L110" s="9"/>
      <c r="N110" s="2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4:256" ht="15">
      <c r="D111" s="11"/>
      <c r="E111" s="11"/>
      <c r="F111" s="5"/>
      <c r="G111" s="26"/>
      <c r="L111" s="9"/>
      <c r="N111" s="2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4:256" ht="15">
      <c r="D112" s="11"/>
      <c r="E112" s="11"/>
      <c r="F112" s="5"/>
      <c r="G112" s="26"/>
      <c r="L112" s="9"/>
      <c r="N112" s="2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4:256" ht="15">
      <c r="D113" s="11"/>
      <c r="E113" s="11"/>
      <c r="F113" s="5"/>
      <c r="G113" s="26"/>
      <c r="L113" s="9"/>
      <c r="N113" s="2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4:256" ht="15">
      <c r="D114" s="11"/>
      <c r="E114" s="11"/>
      <c r="F114" s="5"/>
      <c r="G114" s="26"/>
      <c r="L114" s="9"/>
      <c r="N114" s="2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4:256" ht="15">
      <c r="D115" s="11"/>
      <c r="E115" s="11"/>
      <c r="F115" s="5"/>
      <c r="G115" s="26"/>
      <c r="L115" s="9"/>
      <c r="N115" s="2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4:256" ht="15">
      <c r="D116" s="11"/>
      <c r="E116" s="11"/>
      <c r="F116" s="5"/>
      <c r="G116" s="26"/>
      <c r="L116" s="9"/>
      <c r="N116" s="2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4:256" ht="15">
      <c r="D117" s="11"/>
      <c r="E117" s="11"/>
      <c r="F117" s="5"/>
      <c r="G117" s="26"/>
      <c r="L117" s="9"/>
      <c r="N117" s="2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4:256" ht="15">
      <c r="D118" s="11"/>
      <c r="E118" s="11"/>
      <c r="F118" s="5"/>
      <c r="G118" s="26"/>
      <c r="L118" s="9"/>
      <c r="N118" s="2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4:256" ht="15">
      <c r="D119" s="11"/>
      <c r="E119" s="11"/>
      <c r="F119" s="5"/>
      <c r="G119" s="26"/>
      <c r="L119" s="9"/>
      <c r="N119" s="2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4:256" ht="15">
      <c r="D120" s="11"/>
      <c r="E120" s="11"/>
      <c r="F120" s="5"/>
      <c r="G120" s="26"/>
      <c r="L120" s="9"/>
      <c r="N120" s="2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4:256" ht="15">
      <c r="D121" s="11"/>
      <c r="E121" s="11"/>
      <c r="F121" s="5"/>
      <c r="G121" s="26"/>
      <c r="L121" s="9"/>
      <c r="N121" s="2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4:256" ht="15">
      <c r="D122" s="11"/>
      <c r="E122" s="11"/>
      <c r="F122" s="5"/>
      <c r="G122" s="26"/>
      <c r="L122" s="9"/>
      <c r="N122" s="2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4:256" ht="15">
      <c r="D123" s="11"/>
      <c r="E123" s="11"/>
      <c r="F123" s="5"/>
      <c r="G123" s="26"/>
      <c r="L123" s="9"/>
      <c r="N123" s="2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4:256" ht="15">
      <c r="D124" s="11"/>
      <c r="E124" s="11"/>
      <c r="F124" s="5"/>
      <c r="G124" s="26"/>
      <c r="L124" s="9"/>
      <c r="N124" s="2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4:256" ht="15">
      <c r="D125" s="11"/>
      <c r="E125" s="11"/>
      <c r="F125" s="5"/>
      <c r="G125" s="26"/>
      <c r="L125" s="9"/>
      <c r="N125" s="2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4:256" ht="15">
      <c r="D126" s="11"/>
      <c r="E126" s="11"/>
      <c r="F126" s="5"/>
      <c r="G126" s="26"/>
      <c r="L126" s="9"/>
      <c r="N126" s="2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4:256" ht="15">
      <c r="D127" s="11"/>
      <c r="E127" s="11"/>
      <c r="F127" s="5"/>
      <c r="G127" s="26"/>
      <c r="L127" s="9"/>
      <c r="N127" s="2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4:256" ht="15">
      <c r="D128" s="11"/>
      <c r="E128" s="11"/>
      <c r="F128" s="5"/>
      <c r="G128" s="26"/>
      <c r="L128" s="9"/>
      <c r="N128" s="2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4:256" ht="15">
      <c r="D129" s="11"/>
      <c r="E129" s="11"/>
      <c r="F129" s="5"/>
      <c r="G129" s="26"/>
      <c r="L129" s="9"/>
      <c r="N129" s="2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4:256" ht="15">
      <c r="D130" s="11"/>
      <c r="E130" s="11"/>
      <c r="F130" s="5"/>
      <c r="G130" s="26"/>
      <c r="L130" s="9"/>
      <c r="N130" s="2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4:256" ht="15">
      <c r="D131" s="11"/>
      <c r="E131" s="11"/>
      <c r="F131" s="5"/>
      <c r="G131" s="26"/>
      <c r="L131" s="9"/>
      <c r="N131" s="2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4:256" ht="15">
      <c r="D132" s="11"/>
      <c r="E132" s="11"/>
      <c r="F132" s="5"/>
      <c r="G132" s="26"/>
      <c r="L132" s="9"/>
      <c r="N132" s="2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4:256" ht="15">
      <c r="D133" s="11"/>
      <c r="E133" s="11"/>
      <c r="F133" s="5"/>
      <c r="G133" s="26"/>
      <c r="L133" s="9"/>
      <c r="N133" s="2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4:256" ht="15">
      <c r="D134" s="11"/>
      <c r="E134" s="11"/>
      <c r="F134" s="5"/>
      <c r="G134" s="26"/>
      <c r="L134" s="9"/>
      <c r="N134" s="2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4:256" ht="15">
      <c r="D135" s="11"/>
      <c r="E135" s="11"/>
      <c r="F135" s="5"/>
      <c r="G135" s="26"/>
      <c r="L135" s="9"/>
      <c r="N135" s="2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4:256" ht="15">
      <c r="D136" s="11"/>
      <c r="E136" s="11"/>
      <c r="F136" s="5"/>
      <c r="G136" s="26"/>
      <c r="L136" s="9"/>
      <c r="N136" s="2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4:256" ht="15">
      <c r="D137" s="11"/>
      <c r="E137" s="11"/>
      <c r="F137" s="5"/>
      <c r="G137" s="26"/>
      <c r="L137" s="9"/>
      <c r="N137" s="2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4:256" ht="15">
      <c r="D138" s="11"/>
      <c r="E138" s="11"/>
      <c r="F138" s="5"/>
      <c r="G138" s="26"/>
      <c r="L138" s="9"/>
      <c r="N138" s="2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4:256" ht="15">
      <c r="D139" s="11"/>
      <c r="E139" s="11"/>
      <c r="F139" s="5"/>
      <c r="G139" s="26"/>
      <c r="L139" s="9"/>
      <c r="N139" s="2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4:256" ht="15">
      <c r="D140" s="11"/>
      <c r="E140" s="11"/>
      <c r="F140" s="5"/>
      <c r="G140" s="26"/>
      <c r="L140" s="9"/>
      <c r="N140" s="2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4:256" ht="15">
      <c r="D141" s="11"/>
      <c r="E141" s="11"/>
      <c r="F141" s="5"/>
      <c r="G141" s="26"/>
      <c r="L141" s="9"/>
      <c r="N141" s="2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4:256" ht="15">
      <c r="D142" s="11"/>
      <c r="E142" s="11"/>
      <c r="F142" s="5"/>
      <c r="G142" s="26"/>
      <c r="L142" s="9"/>
      <c r="N142" s="2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4:256" ht="15">
      <c r="D143" s="11"/>
      <c r="E143" s="11"/>
      <c r="F143" s="5"/>
      <c r="G143" s="26"/>
      <c r="L143" s="9"/>
      <c r="N143" s="2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4:256" ht="15">
      <c r="D144" s="11"/>
      <c r="E144" s="11"/>
      <c r="F144" s="5"/>
      <c r="G144" s="26"/>
      <c r="L144" s="9"/>
      <c r="N144" s="2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4:256" ht="15">
      <c r="D145" s="11"/>
      <c r="E145" s="11"/>
      <c r="F145" s="5"/>
      <c r="G145" s="26"/>
      <c r="L145" s="9"/>
      <c r="N145" s="2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4:256" ht="15">
      <c r="D146" s="11"/>
      <c r="E146" s="11"/>
      <c r="F146" s="5"/>
      <c r="G146" s="26"/>
      <c r="L146" s="9"/>
      <c r="N146" s="2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4:256" ht="15">
      <c r="D147" s="11"/>
      <c r="E147" s="11"/>
      <c r="F147" s="5"/>
      <c r="G147" s="26"/>
      <c r="L147" s="9"/>
      <c r="N147" s="2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4:256" ht="15">
      <c r="D148" s="11"/>
      <c r="E148" s="11"/>
      <c r="F148" s="5"/>
      <c r="G148" s="26"/>
      <c r="L148" s="9"/>
      <c r="N148" s="2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4:256" ht="15">
      <c r="D149" s="11"/>
      <c r="E149" s="11"/>
      <c r="F149" s="5"/>
      <c r="G149" s="26"/>
      <c r="L149" s="9"/>
      <c r="N149" s="2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4:256" ht="15">
      <c r="D150" s="11"/>
      <c r="E150" s="11"/>
      <c r="F150" s="5"/>
      <c r="G150" s="26"/>
      <c r="L150" s="9"/>
      <c r="N150" s="2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4:256" ht="15">
      <c r="D151" s="11"/>
      <c r="E151" s="11"/>
      <c r="F151" s="5"/>
      <c r="G151" s="26"/>
      <c r="L151" s="9"/>
      <c r="N151" s="2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4:256" ht="15">
      <c r="D152" s="11"/>
      <c r="E152" s="11"/>
      <c r="F152" s="5"/>
      <c r="G152" s="26"/>
      <c r="L152" s="9"/>
      <c r="N152" s="2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4:256" ht="15">
      <c r="D153" s="11"/>
      <c r="E153" s="11"/>
      <c r="F153" s="5"/>
      <c r="G153" s="26"/>
      <c r="L153" s="9"/>
      <c r="N153" s="2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4:256" ht="15">
      <c r="D154" s="11"/>
      <c r="E154" s="11"/>
      <c r="F154" s="5"/>
      <c r="G154" s="26"/>
      <c r="L154" s="9"/>
      <c r="N154" s="2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4:256" ht="15">
      <c r="D155" s="11"/>
      <c r="E155" s="11"/>
      <c r="F155" s="5"/>
      <c r="G155" s="26"/>
      <c r="L155" s="9"/>
      <c r="N155" s="2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4:256" ht="15">
      <c r="D156" s="11"/>
      <c r="E156" s="11"/>
      <c r="F156" s="5"/>
      <c r="G156" s="26"/>
      <c r="L156" s="9"/>
      <c r="N156" s="2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4:256" ht="15">
      <c r="D157" s="11"/>
      <c r="E157" s="11"/>
      <c r="F157" s="5"/>
      <c r="G157" s="26"/>
      <c r="L157" s="9"/>
      <c r="N157" s="2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4:256" ht="15">
      <c r="D158" s="11"/>
      <c r="E158" s="11"/>
      <c r="F158" s="5"/>
      <c r="G158" s="26"/>
      <c r="L158" s="9"/>
      <c r="N158" s="2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4:256" ht="15">
      <c r="D159" s="11"/>
      <c r="E159" s="11"/>
      <c r="F159" s="5"/>
      <c r="G159" s="26"/>
      <c r="L159" s="9"/>
      <c r="N159" s="2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4:256" ht="15">
      <c r="D160" s="11"/>
      <c r="E160" s="11"/>
      <c r="F160" s="5"/>
      <c r="G160" s="26"/>
      <c r="L160" s="9"/>
      <c r="N160" s="2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4:256" ht="15">
      <c r="D161" s="11"/>
      <c r="E161" s="11"/>
      <c r="F161" s="5"/>
      <c r="G161" s="26"/>
      <c r="L161" s="9"/>
      <c r="N161" s="2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4:256" ht="15">
      <c r="D162" s="11"/>
      <c r="E162" s="11"/>
      <c r="F162" s="5"/>
      <c r="G162" s="26"/>
      <c r="L162" s="9"/>
      <c r="N162" s="2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4:256" ht="15">
      <c r="D163" s="11"/>
      <c r="E163" s="11"/>
      <c r="F163" s="5"/>
      <c r="G163" s="26"/>
      <c r="L163" s="9"/>
      <c r="N163" s="2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4:256" ht="15">
      <c r="D164" s="11"/>
      <c r="E164" s="11"/>
      <c r="F164" s="5"/>
      <c r="G164" s="26"/>
      <c r="L164" s="9"/>
      <c r="N164" s="2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4:256" ht="15">
      <c r="D165" s="11"/>
      <c r="E165" s="11"/>
      <c r="F165" s="5"/>
      <c r="G165" s="26"/>
      <c r="L165" s="9"/>
      <c r="N165" s="2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4:256" ht="15">
      <c r="D166" s="11"/>
      <c r="E166" s="11"/>
      <c r="F166" s="5"/>
      <c r="G166" s="26"/>
      <c r="L166" s="9"/>
      <c r="N166" s="2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4:256" ht="15">
      <c r="D167" s="11"/>
      <c r="E167" s="11"/>
      <c r="F167" s="5"/>
      <c r="G167" s="26"/>
      <c r="L167" s="9"/>
      <c r="N167" s="2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4:256" ht="15">
      <c r="D168" s="11"/>
      <c r="E168" s="11"/>
      <c r="F168" s="5"/>
      <c r="G168" s="26"/>
      <c r="L168" s="9"/>
      <c r="N168" s="2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4:256" ht="15">
      <c r="D169" s="11"/>
      <c r="E169" s="11"/>
      <c r="F169" s="5"/>
      <c r="G169" s="26"/>
      <c r="L169" s="9"/>
      <c r="N169" s="2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4:256" ht="15">
      <c r="D170" s="11"/>
      <c r="E170" s="11"/>
      <c r="F170" s="5"/>
      <c r="G170" s="26"/>
      <c r="L170" s="9"/>
      <c r="N170" s="2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4:256" ht="15">
      <c r="D171" s="11"/>
      <c r="E171" s="11"/>
      <c r="F171" s="5"/>
      <c r="G171" s="26"/>
      <c r="L171" s="9"/>
      <c r="N171" s="2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4:256" ht="15">
      <c r="D172" s="11"/>
      <c r="E172" s="11"/>
      <c r="F172" s="5"/>
      <c r="G172" s="26"/>
      <c r="L172" s="9"/>
      <c r="N172" s="2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4:256" ht="15">
      <c r="D173" s="11"/>
      <c r="E173" s="11"/>
      <c r="F173" s="5"/>
      <c r="G173" s="26"/>
      <c r="L173" s="9"/>
      <c r="N173" s="2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4:256" ht="15">
      <c r="D174" s="11"/>
      <c r="E174" s="11"/>
      <c r="F174" s="5"/>
      <c r="G174" s="26"/>
      <c r="L174" s="9"/>
      <c r="N174" s="2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4:256" ht="15">
      <c r="D175" s="11"/>
      <c r="E175" s="11"/>
      <c r="F175" s="5"/>
      <c r="G175" s="26"/>
      <c r="L175" s="9"/>
      <c r="N175" s="2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4:256" ht="15">
      <c r="D176" s="11"/>
      <c r="E176" s="11"/>
      <c r="F176" s="5"/>
      <c r="G176" s="26"/>
      <c r="L176" s="9"/>
      <c r="N176" s="2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4:256" ht="15">
      <c r="D177" s="11"/>
      <c r="E177" s="11"/>
      <c r="F177" s="5"/>
      <c r="G177" s="26"/>
      <c r="L177" s="9"/>
      <c r="N177" s="2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4:256" ht="15">
      <c r="D178" s="11"/>
      <c r="E178" s="11"/>
      <c r="F178" s="5"/>
      <c r="G178" s="26"/>
      <c r="L178" s="9"/>
      <c r="N178" s="2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4:256" ht="15">
      <c r="D179" s="11"/>
      <c r="E179" s="11"/>
      <c r="F179" s="5"/>
      <c r="G179" s="26"/>
      <c r="L179" s="9"/>
      <c r="N179" s="2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4:256" ht="15">
      <c r="D180" s="11"/>
      <c r="E180" s="11"/>
      <c r="F180" s="5"/>
      <c r="G180" s="26"/>
      <c r="L180" s="9"/>
      <c r="N180" s="2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4:256" ht="15">
      <c r="D181" s="11"/>
      <c r="E181" s="11"/>
      <c r="F181" s="5"/>
      <c r="G181" s="26"/>
      <c r="L181" s="9"/>
      <c r="N181" s="2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4:256" ht="15">
      <c r="D182" s="11"/>
      <c r="E182" s="11"/>
      <c r="F182" s="5"/>
      <c r="G182" s="26"/>
      <c r="L182" s="9"/>
      <c r="N182" s="2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4:256" ht="15">
      <c r="D183" s="11"/>
      <c r="E183" s="11"/>
      <c r="F183" s="5"/>
      <c r="G183" s="26"/>
      <c r="L183" s="9"/>
      <c r="N183" s="2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4:256" ht="15">
      <c r="D184" s="11"/>
      <c r="E184" s="11"/>
      <c r="F184" s="5"/>
      <c r="G184" s="26"/>
      <c r="L184" s="9"/>
      <c r="N184" s="2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4:256" ht="15">
      <c r="D185" s="11"/>
      <c r="E185" s="11"/>
      <c r="F185" s="5"/>
      <c r="G185" s="26"/>
      <c r="L185" s="9"/>
      <c r="N185" s="2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4:256" ht="15">
      <c r="D186" s="11"/>
      <c r="E186" s="11"/>
      <c r="F186" s="5"/>
      <c r="G186" s="26"/>
      <c r="L186" s="9"/>
      <c r="N186" s="2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4:256" ht="15">
      <c r="D187" s="11"/>
      <c r="E187" s="11"/>
      <c r="F187" s="5"/>
      <c r="G187" s="26"/>
      <c r="L187" s="9"/>
      <c r="N187" s="2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4:256" ht="15">
      <c r="D188" s="11"/>
      <c r="E188" s="11"/>
      <c r="F188" s="5"/>
      <c r="G188" s="26"/>
      <c r="L188" s="9"/>
      <c r="N188" s="2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4:256" ht="15">
      <c r="D189" s="11"/>
      <c r="E189" s="11"/>
      <c r="F189" s="5"/>
      <c r="G189" s="26"/>
      <c r="L189" s="9"/>
      <c r="N189" s="2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4:256" ht="15">
      <c r="D190" s="11"/>
      <c r="E190" s="11"/>
      <c r="F190" s="5"/>
      <c r="G190" s="26"/>
      <c r="L190" s="9"/>
      <c r="N190" s="2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4:256" ht="15">
      <c r="D191" s="11"/>
      <c r="E191" s="11"/>
      <c r="F191" s="5"/>
      <c r="G191" s="26"/>
      <c r="L191" s="9"/>
      <c r="N191" s="2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4:256" ht="15">
      <c r="D192" s="11"/>
      <c r="E192" s="11"/>
      <c r="F192" s="5"/>
      <c r="G192" s="26"/>
      <c r="L192" s="9"/>
      <c r="N192" s="2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4:256" ht="15">
      <c r="D193" s="11"/>
      <c r="E193" s="11"/>
      <c r="F193" s="5"/>
      <c r="G193" s="26"/>
      <c r="L193" s="9"/>
      <c r="N193" s="2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4:256" ht="15">
      <c r="D194" s="11"/>
      <c r="E194" s="11"/>
      <c r="F194" s="5"/>
      <c r="G194" s="26"/>
      <c r="L194" s="9"/>
      <c r="N194" s="2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4:256" ht="15">
      <c r="D195" s="11"/>
      <c r="E195" s="11"/>
      <c r="F195" s="5"/>
      <c r="G195" s="26"/>
      <c r="L195" s="9"/>
      <c r="N195" s="2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4:256" ht="15">
      <c r="D196" s="11"/>
      <c r="E196" s="11"/>
      <c r="F196" s="5"/>
      <c r="G196" s="26"/>
      <c r="L196" s="9"/>
      <c r="N196" s="2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4:256" ht="15">
      <c r="D197" s="11"/>
      <c r="E197" s="11"/>
      <c r="F197" s="5"/>
      <c r="G197" s="26"/>
      <c r="L197" s="9"/>
      <c r="N197" s="2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4:256" ht="15">
      <c r="D198" s="11"/>
      <c r="E198" s="11"/>
      <c r="F198" s="5"/>
      <c r="G198" s="26"/>
      <c r="L198" s="9"/>
      <c r="N198" s="2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4:256" ht="15">
      <c r="D199" s="11"/>
      <c r="E199" s="11"/>
      <c r="F199" s="5"/>
      <c r="G199" s="26"/>
      <c r="L199" s="9"/>
      <c r="N199" s="2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4:256" ht="15">
      <c r="D200" s="11"/>
      <c r="E200" s="11"/>
      <c r="F200" s="5"/>
      <c r="G200" s="26"/>
      <c r="L200" s="9"/>
      <c r="N200" s="2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4:256" ht="15">
      <c r="D201" s="11"/>
      <c r="E201" s="11"/>
      <c r="F201" s="5"/>
      <c r="G201" s="26"/>
      <c r="L201" s="9"/>
      <c r="N201" s="2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4:256" ht="15">
      <c r="D202" s="11"/>
      <c r="E202" s="11"/>
      <c r="F202" s="5"/>
      <c r="G202" s="26"/>
      <c r="L202" s="9"/>
      <c r="N202" s="2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4:256" ht="15">
      <c r="D203" s="11"/>
      <c r="E203" s="11"/>
      <c r="F203" s="5"/>
      <c r="G203" s="26"/>
      <c r="L203" s="9"/>
      <c r="N203" s="2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4:256" ht="15">
      <c r="D204" s="11"/>
      <c r="E204" s="11"/>
      <c r="F204" s="5"/>
      <c r="G204" s="26"/>
      <c r="L204" s="9"/>
      <c r="N204" s="2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4:256" ht="15">
      <c r="D205" s="11"/>
      <c r="E205" s="11"/>
      <c r="F205" s="5"/>
      <c r="G205" s="26"/>
      <c r="L205" s="9"/>
      <c r="N205" s="2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4:256" ht="15">
      <c r="D206" s="11"/>
      <c r="E206" s="11"/>
      <c r="F206" s="5"/>
      <c r="G206" s="26"/>
      <c r="L206" s="9"/>
      <c r="N206" s="2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4:256" ht="15">
      <c r="D207" s="11"/>
      <c r="E207" s="11"/>
      <c r="F207" s="5"/>
      <c r="G207" s="26"/>
      <c r="L207" s="9"/>
      <c r="N207" s="2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4:256" ht="15">
      <c r="D208" s="11"/>
      <c r="E208" s="11"/>
      <c r="F208" s="5"/>
      <c r="G208" s="26"/>
      <c r="L208" s="9"/>
      <c r="N208" s="2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4:256" ht="15">
      <c r="D209" s="11"/>
      <c r="E209" s="11"/>
      <c r="F209" s="5"/>
      <c r="G209" s="26"/>
      <c r="L209" s="9"/>
      <c r="N209" s="2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4:256" ht="15">
      <c r="D210" s="11"/>
      <c r="E210" s="11"/>
      <c r="F210" s="5"/>
      <c r="G210" s="26"/>
      <c r="L210" s="9"/>
      <c r="N210" s="2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4:256" ht="15">
      <c r="D211" s="11"/>
      <c r="E211" s="11"/>
      <c r="F211" s="5"/>
      <c r="G211" s="26"/>
      <c r="L211" s="9"/>
      <c r="N211" s="2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4:256" ht="15">
      <c r="D212" s="11"/>
      <c r="E212" s="11"/>
      <c r="F212" s="5"/>
      <c r="G212" s="26"/>
      <c r="L212" s="9"/>
      <c r="N212" s="2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4:256" ht="15">
      <c r="D213" s="11"/>
      <c r="E213" s="11"/>
      <c r="F213" s="5"/>
      <c r="G213" s="26"/>
      <c r="L213" s="9"/>
      <c r="N213" s="2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4:256" ht="15">
      <c r="D214" s="11"/>
      <c r="E214" s="11"/>
      <c r="F214" s="5"/>
      <c r="G214" s="26"/>
      <c r="L214" s="9"/>
      <c r="N214" s="2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4:256" ht="15">
      <c r="D215" s="11"/>
      <c r="E215" s="11"/>
      <c r="F215" s="5"/>
      <c r="G215" s="26"/>
      <c r="L215" s="9"/>
      <c r="N215" s="2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4:256" ht="15">
      <c r="D216" s="11"/>
      <c r="E216" s="11"/>
      <c r="F216" s="5"/>
      <c r="G216" s="26"/>
      <c r="L216" s="9"/>
      <c r="N216" s="2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4:256" ht="15">
      <c r="D217" s="11"/>
      <c r="E217" s="11"/>
      <c r="F217" s="5"/>
      <c r="G217" s="26"/>
      <c r="L217" s="9"/>
      <c r="N217" s="2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4:256" ht="15">
      <c r="D218" s="11"/>
      <c r="E218" s="11"/>
      <c r="F218" s="5"/>
      <c r="G218" s="26"/>
      <c r="L218" s="9"/>
      <c r="N218" s="2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4:256" ht="15">
      <c r="D219" s="11"/>
      <c r="E219" s="11"/>
      <c r="F219" s="5"/>
      <c r="G219" s="26"/>
      <c r="L219" s="9"/>
      <c r="N219" s="2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4:256" ht="15">
      <c r="D220" s="11"/>
      <c r="E220" s="11"/>
      <c r="F220" s="5"/>
      <c r="G220" s="26"/>
      <c r="L220" s="9"/>
      <c r="N220" s="2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4:256" ht="15">
      <c r="D221" s="11"/>
      <c r="E221" s="11"/>
      <c r="F221" s="5"/>
      <c r="G221" s="26"/>
      <c r="L221" s="9"/>
      <c r="N221" s="2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4:256" ht="15">
      <c r="D222" s="11"/>
      <c r="E222" s="11"/>
      <c r="F222" s="5"/>
      <c r="G222" s="26"/>
      <c r="L222" s="9"/>
      <c r="N222" s="2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4:256" ht="15">
      <c r="D223" s="11"/>
      <c r="E223" s="11"/>
      <c r="F223" s="5"/>
      <c r="G223" s="26"/>
      <c r="L223" s="9"/>
      <c r="N223" s="2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4:256" ht="15">
      <c r="D224" s="11"/>
      <c r="E224" s="11"/>
      <c r="F224" s="5"/>
      <c r="G224" s="26"/>
      <c r="L224" s="9"/>
      <c r="N224" s="2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4:256" ht="15">
      <c r="D225" s="11"/>
      <c r="E225" s="11"/>
      <c r="F225" s="5"/>
      <c r="G225" s="26"/>
      <c r="L225" s="9"/>
      <c r="N225" s="2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4:256" ht="15">
      <c r="D226" s="11"/>
      <c r="E226" s="11"/>
      <c r="F226" s="5"/>
      <c r="G226" s="26"/>
      <c r="L226" s="9"/>
      <c r="N226" s="2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4:256" ht="15">
      <c r="D227" s="11"/>
      <c r="E227" s="11"/>
      <c r="F227" s="5"/>
      <c r="G227" s="26"/>
      <c r="L227" s="9"/>
      <c r="N227" s="2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4:256" ht="15">
      <c r="D228" s="11"/>
      <c r="E228" s="11"/>
      <c r="F228" s="5"/>
      <c r="G228" s="26"/>
      <c r="L228" s="9"/>
      <c r="N228" s="2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4:256" ht="15">
      <c r="D229" s="11"/>
      <c r="E229" s="11"/>
      <c r="F229" s="5"/>
      <c r="G229" s="26"/>
      <c r="L229" s="9"/>
      <c r="N229" s="2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4:256" ht="15">
      <c r="D230" s="11"/>
      <c r="E230" s="11"/>
      <c r="F230" s="5"/>
      <c r="G230" s="26"/>
      <c r="L230" s="9"/>
      <c r="N230" s="2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4:256" ht="15">
      <c r="D231" s="11"/>
      <c r="E231" s="11"/>
      <c r="F231" s="5"/>
      <c r="G231" s="26"/>
      <c r="L231" s="9"/>
      <c r="N231" s="2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4:256" ht="15">
      <c r="D232" s="11"/>
      <c r="E232" s="11"/>
      <c r="F232" s="5"/>
      <c r="G232" s="26"/>
      <c r="L232" s="9"/>
      <c r="N232" s="2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4:256" ht="15">
      <c r="D233" s="11"/>
      <c r="E233" s="11"/>
      <c r="F233" s="5"/>
      <c r="G233" s="26"/>
      <c r="L233" s="9"/>
      <c r="N233" s="2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4:256" ht="15">
      <c r="D234" s="11"/>
      <c r="E234" s="11"/>
      <c r="F234" s="5"/>
      <c r="G234" s="26"/>
      <c r="L234" s="9"/>
      <c r="N234" s="2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4:256" ht="15">
      <c r="D235" s="11"/>
      <c r="E235" s="11"/>
      <c r="F235" s="5"/>
      <c r="G235" s="26"/>
      <c r="L235" s="9"/>
      <c r="N235" s="2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4:256" ht="15">
      <c r="D236" s="11"/>
      <c r="E236" s="11"/>
      <c r="F236" s="5"/>
      <c r="G236" s="26"/>
      <c r="L236" s="9"/>
      <c r="N236" s="2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4:256" ht="15">
      <c r="D237" s="11"/>
      <c r="E237" s="11"/>
      <c r="F237" s="5"/>
      <c r="G237" s="26"/>
      <c r="L237" s="9"/>
      <c r="N237" s="2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4:256" ht="15">
      <c r="D238" s="11"/>
      <c r="E238" s="11"/>
      <c r="F238" s="5"/>
      <c r="G238" s="26"/>
      <c r="L238" s="9"/>
      <c r="N238" s="2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4:256" ht="15">
      <c r="D239" s="11"/>
      <c r="E239" s="11"/>
      <c r="F239" s="5"/>
      <c r="G239" s="26"/>
      <c r="L239" s="9"/>
      <c r="N239" s="2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4:256" ht="15">
      <c r="D240" s="11"/>
      <c r="E240" s="11"/>
      <c r="F240" s="5"/>
      <c r="G240" s="26"/>
      <c r="L240" s="9"/>
      <c r="N240" s="2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4:256" ht="15">
      <c r="D241" s="11"/>
      <c r="E241" s="11"/>
      <c r="F241" s="5"/>
      <c r="G241" s="26"/>
      <c r="L241" s="9"/>
      <c r="N241" s="2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4:256" ht="15">
      <c r="D242" s="11"/>
      <c r="E242" s="11"/>
      <c r="F242" s="5"/>
      <c r="G242" s="26"/>
      <c r="L242" s="9"/>
      <c r="N242" s="2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4:256" ht="15">
      <c r="D243" s="11"/>
      <c r="E243" s="11"/>
      <c r="F243" s="5"/>
      <c r="G243" s="26"/>
      <c r="L243" s="9"/>
      <c r="N243" s="2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4:256" ht="15">
      <c r="D244" s="11"/>
      <c r="E244" s="11"/>
      <c r="F244" s="5"/>
      <c r="G244" s="26"/>
      <c r="L244" s="9"/>
      <c r="N244" s="2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4:256" ht="15">
      <c r="D245" s="11"/>
      <c r="E245" s="11"/>
      <c r="F245" s="5"/>
      <c r="G245" s="26"/>
      <c r="L245" s="9"/>
      <c r="N245" s="2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4:256" ht="15">
      <c r="D246" s="11"/>
      <c r="E246" s="11"/>
      <c r="F246" s="5"/>
      <c r="G246" s="26"/>
      <c r="L246" s="9"/>
      <c r="N246" s="2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4:256" ht="15">
      <c r="D247" s="11"/>
      <c r="E247" s="11"/>
      <c r="F247" s="5"/>
      <c r="G247" s="26"/>
      <c r="L247" s="9"/>
      <c r="N247" s="2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4:256" ht="15">
      <c r="D248" s="11"/>
      <c r="E248" s="11"/>
      <c r="F248" s="5"/>
      <c r="G248" s="26"/>
      <c r="L248" s="9"/>
      <c r="N248" s="2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4:256" ht="15">
      <c r="D249" s="11"/>
      <c r="E249" s="11"/>
      <c r="F249" s="5"/>
      <c r="G249" s="26"/>
      <c r="L249" s="9"/>
      <c r="N249" s="2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4:256" ht="15">
      <c r="D250" s="11"/>
      <c r="E250" s="11"/>
      <c r="F250" s="5"/>
      <c r="G250" s="26"/>
      <c r="L250" s="9"/>
      <c r="N250" s="2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4:256" ht="15">
      <c r="D251" s="11"/>
      <c r="E251" s="11"/>
      <c r="F251" s="5"/>
      <c r="G251" s="26"/>
      <c r="L251" s="9"/>
      <c r="N251" s="2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4:256" ht="15">
      <c r="D252" s="11"/>
      <c r="E252" s="11"/>
      <c r="F252" s="5"/>
      <c r="G252" s="26"/>
      <c r="L252" s="9"/>
      <c r="N252" s="2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4:256" ht="15">
      <c r="D253" s="11"/>
      <c r="E253" s="11"/>
      <c r="F253" s="5"/>
      <c r="G253" s="26"/>
      <c r="L253" s="9"/>
      <c r="N253" s="2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4:256" ht="15">
      <c r="D254" s="11"/>
      <c r="E254" s="11"/>
      <c r="F254" s="5"/>
      <c r="G254" s="26"/>
      <c r="L254" s="9"/>
      <c r="N254" s="2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4:256" ht="15">
      <c r="D255" s="11"/>
      <c r="E255" s="11"/>
      <c r="F255" s="5"/>
      <c r="G255" s="26"/>
      <c r="L255" s="9"/>
      <c r="N255" s="2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4:256" ht="15">
      <c r="D256" s="11"/>
      <c r="E256" s="11"/>
      <c r="F256" s="5"/>
      <c r="G256" s="26"/>
      <c r="L256" s="9"/>
      <c r="N256" s="2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4:256" ht="15">
      <c r="D257" s="11"/>
      <c r="E257" s="11"/>
      <c r="F257" s="5"/>
      <c r="G257" s="26"/>
      <c r="L257" s="9"/>
      <c r="N257" s="2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4:256" ht="15">
      <c r="D258" s="11"/>
      <c r="E258" s="11"/>
      <c r="F258" s="5"/>
      <c r="G258" s="26"/>
      <c r="L258" s="9"/>
      <c r="N258" s="2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4:256" ht="15">
      <c r="D259" s="11"/>
      <c r="E259" s="11"/>
      <c r="F259" s="5"/>
      <c r="G259" s="26"/>
      <c r="L259" s="9"/>
      <c r="N259" s="2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4:256" ht="15">
      <c r="D260" s="11"/>
      <c r="E260" s="11"/>
      <c r="F260" s="5"/>
      <c r="G260" s="26"/>
      <c r="L260" s="9"/>
      <c r="N260" s="2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4:256" ht="15">
      <c r="D261" s="11"/>
      <c r="E261" s="11"/>
      <c r="F261" s="5"/>
      <c r="G261" s="26"/>
      <c r="L261" s="9"/>
      <c r="N261" s="2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4:256" ht="15">
      <c r="D262" s="11"/>
      <c r="E262" s="11"/>
      <c r="F262" s="5"/>
      <c r="G262" s="26"/>
      <c r="L262" s="9"/>
      <c r="N262" s="2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4:256" ht="15">
      <c r="D263" s="11"/>
      <c r="E263" s="11"/>
      <c r="F263" s="5"/>
      <c r="G263" s="26"/>
      <c r="L263" s="9"/>
      <c r="N263" s="2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4:256" ht="15">
      <c r="D264" s="11"/>
      <c r="E264" s="11"/>
      <c r="F264" s="5"/>
      <c r="G264" s="26"/>
      <c r="L264" s="9"/>
      <c r="N264" s="2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4:256" ht="15">
      <c r="D265" s="11"/>
      <c r="E265" s="11"/>
      <c r="F265" s="5"/>
      <c r="G265" s="26"/>
      <c r="L265" s="9"/>
      <c r="N265" s="2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4:256" ht="15">
      <c r="D266" s="11"/>
      <c r="E266" s="11"/>
      <c r="F266" s="5"/>
      <c r="G266" s="26"/>
      <c r="L266" s="9"/>
      <c r="N266" s="2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4:256" ht="15">
      <c r="D267" s="11"/>
      <c r="E267" s="11"/>
      <c r="F267" s="5"/>
      <c r="G267" s="26"/>
      <c r="L267" s="9"/>
      <c r="N267" s="2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4:256" ht="15">
      <c r="D268" s="11"/>
      <c r="E268" s="11"/>
      <c r="F268" s="5"/>
      <c r="G268" s="26"/>
      <c r="L268" s="9"/>
      <c r="N268" s="2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4:256" ht="15">
      <c r="D269" s="11"/>
      <c r="E269" s="11"/>
      <c r="F269" s="5"/>
      <c r="G269" s="26"/>
      <c r="L269" s="9"/>
      <c r="N269" s="2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4:256" ht="15">
      <c r="D270" s="11"/>
      <c r="E270" s="11"/>
      <c r="F270" s="5"/>
      <c r="G270" s="26"/>
      <c r="L270" s="9"/>
      <c r="N270" s="2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4:256" ht="15">
      <c r="D271" s="11"/>
      <c r="E271" s="11"/>
      <c r="F271" s="5"/>
      <c r="G271" s="26"/>
      <c r="L271" s="9"/>
      <c r="N271" s="2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4:256" ht="15">
      <c r="D272" s="11"/>
      <c r="E272" s="11"/>
      <c r="F272" s="5"/>
      <c r="G272" s="26"/>
      <c r="L272" s="9"/>
      <c r="N272" s="2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4:256" ht="15">
      <c r="D273" s="11"/>
      <c r="E273" s="11"/>
      <c r="F273" s="5"/>
      <c r="G273" s="26"/>
      <c r="L273" s="9"/>
      <c r="N273" s="2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4:256" ht="15">
      <c r="D274" s="11"/>
      <c r="E274" s="11"/>
      <c r="F274" s="5"/>
      <c r="G274" s="26"/>
      <c r="L274" s="9"/>
      <c r="N274" s="2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4:256" ht="15">
      <c r="D275" s="11"/>
      <c r="E275" s="11"/>
      <c r="F275" s="5"/>
      <c r="G275" s="26"/>
      <c r="L275" s="9"/>
      <c r="N275" s="2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4:256" ht="15">
      <c r="D276" s="11"/>
      <c r="E276" s="11"/>
      <c r="F276" s="5"/>
      <c r="G276" s="26"/>
      <c r="L276" s="9"/>
      <c r="N276" s="2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4:256" ht="15">
      <c r="D277" s="11"/>
      <c r="E277" s="11"/>
      <c r="F277" s="5"/>
      <c r="G277" s="26"/>
      <c r="L277" s="9"/>
      <c r="N277" s="2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4:256" ht="15">
      <c r="D278" s="11"/>
      <c r="E278" s="11"/>
      <c r="F278" s="5"/>
      <c r="G278" s="26"/>
      <c r="L278" s="9"/>
      <c r="N278" s="2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4:256" ht="15">
      <c r="D279" s="11"/>
      <c r="E279" s="11"/>
      <c r="F279" s="5"/>
      <c r="G279" s="26"/>
      <c r="L279" s="9"/>
      <c r="N279" s="2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</sheetData>
  <sheetProtection/>
  <autoFilter ref="B1:N7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286"/>
  <sheetViews>
    <sheetView tabSelected="1" zoomScale="60" zoomScaleNormal="60" zoomScalePageLayoutView="0" workbookViewId="0" topLeftCell="A1">
      <selection activeCell="F92" sqref="F92"/>
    </sheetView>
  </sheetViews>
  <sheetFormatPr defaultColWidth="14.421875" defaultRowHeight="15" customHeight="1"/>
  <cols>
    <col min="1" max="1" width="3.421875" style="0" bestFit="1" customWidth="1"/>
    <col min="2" max="2" width="19.00390625" style="0" customWidth="1"/>
    <col min="3" max="3" width="25.8515625" style="0" customWidth="1"/>
    <col min="4" max="6" width="9.140625" style="6" customWidth="1"/>
    <col min="7" max="7" width="9.140625" style="14" customWidth="1"/>
    <col min="8" max="8" width="9.140625" style="6" customWidth="1"/>
    <col min="9" max="9" width="9.7109375" style="6" customWidth="1"/>
    <col min="10" max="12" width="9.140625" style="6" customWidth="1"/>
    <col min="13" max="13" width="9.140625" style="14" customWidth="1"/>
    <col min="14" max="14" width="9.7109375" style="14" customWidth="1"/>
    <col min="15" max="15" width="12.00390625" style="0" bestFit="1" customWidth="1"/>
    <col min="16" max="165" width="9.140625" style="0" customWidth="1"/>
  </cols>
  <sheetData>
    <row r="1" spans="1:165" s="20" customFormat="1" ht="14.25">
      <c r="A1" s="34" t="s">
        <v>308</v>
      </c>
      <c r="B1" s="35" t="s">
        <v>0</v>
      </c>
      <c r="C1" s="18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205</v>
      </c>
      <c r="I1" s="12" t="s">
        <v>206</v>
      </c>
      <c r="J1" s="12" t="s">
        <v>207</v>
      </c>
      <c r="K1" s="12" t="s">
        <v>208</v>
      </c>
      <c r="L1" s="12" t="s">
        <v>10</v>
      </c>
      <c r="M1" s="12" t="s">
        <v>5</v>
      </c>
      <c r="N1" s="7" t="s">
        <v>11</v>
      </c>
      <c r="O1" s="36" t="s">
        <v>305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</row>
    <row r="2" spans="1:165" ht="15">
      <c r="A2" s="4">
        <v>1</v>
      </c>
      <c r="B2" s="30" t="s">
        <v>209</v>
      </c>
      <c r="C2" s="1" t="s">
        <v>13</v>
      </c>
      <c r="D2" s="8">
        <v>218</v>
      </c>
      <c r="E2" s="8">
        <v>100.5</v>
      </c>
      <c r="F2" s="8">
        <f aca="true" t="shared" si="0" ref="F2:F86">E2+D2</f>
        <v>318.5</v>
      </c>
      <c r="G2" s="12">
        <f aca="true" t="shared" si="1" ref="G2:G86">F2/439.5*100</f>
        <v>72.46871444823664</v>
      </c>
      <c r="H2" s="21">
        <v>34.75</v>
      </c>
      <c r="I2" s="21">
        <v>40</v>
      </c>
      <c r="J2" s="21">
        <v>35.5</v>
      </c>
      <c r="K2" s="21">
        <v>24</v>
      </c>
      <c r="L2" s="21">
        <f aca="true" t="shared" si="2" ref="L2:L86">H2+I2+J2+K2</f>
        <v>134.25</v>
      </c>
      <c r="M2" s="23">
        <f aca="true" t="shared" si="3" ref="M2:M86">L2/160*100</f>
        <v>83.90625</v>
      </c>
      <c r="N2" s="24">
        <f aca="true" t="shared" si="4" ref="N2:N86">M2+G2</f>
        <v>156.37496444823665</v>
      </c>
      <c r="O2" s="25" t="s">
        <v>306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</row>
    <row r="3" spans="1:165" ht="15">
      <c r="A3" s="4">
        <v>2</v>
      </c>
      <c r="B3" s="29" t="s">
        <v>210</v>
      </c>
      <c r="C3" s="1" t="s">
        <v>13</v>
      </c>
      <c r="D3" s="8">
        <v>212</v>
      </c>
      <c r="E3" s="8">
        <v>98.5</v>
      </c>
      <c r="F3" s="8">
        <f t="shared" si="0"/>
        <v>310.5</v>
      </c>
      <c r="G3" s="12">
        <f t="shared" si="1"/>
        <v>70.64846416382252</v>
      </c>
      <c r="H3" s="21">
        <v>35.25</v>
      </c>
      <c r="I3" s="21">
        <v>37</v>
      </c>
      <c r="J3" s="21">
        <v>29.5</v>
      </c>
      <c r="K3" s="21">
        <v>28.5</v>
      </c>
      <c r="L3" s="21">
        <f t="shared" si="2"/>
        <v>130.25</v>
      </c>
      <c r="M3" s="23">
        <f t="shared" si="3"/>
        <v>81.40625</v>
      </c>
      <c r="N3" s="24">
        <f t="shared" si="4"/>
        <v>152.05471416382252</v>
      </c>
      <c r="O3" s="25" t="s">
        <v>306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</row>
    <row r="4" spans="1:165" ht="15">
      <c r="A4" s="4">
        <v>3</v>
      </c>
      <c r="B4" s="29" t="s">
        <v>211</v>
      </c>
      <c r="C4" s="1" t="s">
        <v>13</v>
      </c>
      <c r="D4" s="8">
        <f>193+2</f>
        <v>195</v>
      </c>
      <c r="E4" s="8">
        <v>89.75</v>
      </c>
      <c r="F4" s="8">
        <f t="shared" si="0"/>
        <v>284.75</v>
      </c>
      <c r="G4" s="12">
        <f t="shared" si="1"/>
        <v>64.78953356086463</v>
      </c>
      <c r="H4" s="21">
        <v>29.25</v>
      </c>
      <c r="I4" s="21">
        <v>36</v>
      </c>
      <c r="J4" s="21">
        <f>29+1</f>
        <v>30</v>
      </c>
      <c r="K4" s="21">
        <v>33</v>
      </c>
      <c r="L4" s="21">
        <f t="shared" si="2"/>
        <v>128.25</v>
      </c>
      <c r="M4" s="23">
        <f t="shared" si="3"/>
        <v>80.15625</v>
      </c>
      <c r="N4" s="24">
        <f t="shared" si="4"/>
        <v>144.94578356086464</v>
      </c>
      <c r="O4" s="25" t="s">
        <v>306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</row>
    <row r="5" spans="1:165" ht="15">
      <c r="A5" s="4">
        <v>4</v>
      </c>
      <c r="B5" s="30" t="s">
        <v>212</v>
      </c>
      <c r="C5" s="31" t="s">
        <v>29</v>
      </c>
      <c r="D5" s="8">
        <v>149</v>
      </c>
      <c r="E5" s="8">
        <v>95.5</v>
      </c>
      <c r="F5" s="8">
        <f t="shared" si="0"/>
        <v>244.5</v>
      </c>
      <c r="G5" s="12">
        <f t="shared" si="1"/>
        <v>55.631399317406135</v>
      </c>
      <c r="H5" s="21">
        <v>37.25</v>
      </c>
      <c r="I5" s="21">
        <v>40</v>
      </c>
      <c r="J5" s="21">
        <v>33.5</v>
      </c>
      <c r="K5" s="21">
        <v>30</v>
      </c>
      <c r="L5" s="21">
        <f t="shared" si="2"/>
        <v>140.75</v>
      </c>
      <c r="M5" s="23">
        <f t="shared" si="3"/>
        <v>87.96875</v>
      </c>
      <c r="N5" s="24">
        <f t="shared" si="4"/>
        <v>143.60014931740614</v>
      </c>
      <c r="O5" s="25" t="s">
        <v>306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</row>
    <row r="6" spans="1:165" ht="15">
      <c r="A6" s="4">
        <v>5</v>
      </c>
      <c r="B6" s="30" t="s">
        <v>213</v>
      </c>
      <c r="C6" s="1" t="s">
        <v>13</v>
      </c>
      <c r="D6" s="8">
        <v>199</v>
      </c>
      <c r="E6" s="8">
        <v>78.5</v>
      </c>
      <c r="F6" s="8">
        <f t="shared" si="0"/>
        <v>277.5</v>
      </c>
      <c r="G6" s="12">
        <f t="shared" si="1"/>
        <v>63.13993174061433</v>
      </c>
      <c r="H6" s="21">
        <v>32.75</v>
      </c>
      <c r="I6" s="21">
        <v>37</v>
      </c>
      <c r="J6" s="21">
        <v>26</v>
      </c>
      <c r="K6" s="21">
        <v>32</v>
      </c>
      <c r="L6" s="21">
        <f t="shared" si="2"/>
        <v>127.75</v>
      </c>
      <c r="M6" s="23">
        <f t="shared" si="3"/>
        <v>79.84375</v>
      </c>
      <c r="N6" s="24">
        <f t="shared" si="4"/>
        <v>142.98368174061432</v>
      </c>
      <c r="O6" s="25" t="s">
        <v>306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</row>
    <row r="7" spans="1:165" ht="15">
      <c r="A7" s="4">
        <v>6</v>
      </c>
      <c r="B7" s="30" t="s">
        <v>214</v>
      </c>
      <c r="C7" s="1" t="s">
        <v>41</v>
      </c>
      <c r="D7" s="8">
        <f>139+54</f>
        <v>193</v>
      </c>
      <c r="E7" s="8">
        <v>87.25</v>
      </c>
      <c r="F7" s="8">
        <f t="shared" si="0"/>
        <v>280.25</v>
      </c>
      <c r="G7" s="12">
        <f t="shared" si="1"/>
        <v>63.76564277588168</v>
      </c>
      <c r="H7" s="21">
        <v>38.25</v>
      </c>
      <c r="I7" s="21">
        <v>21</v>
      </c>
      <c r="J7" s="21">
        <f>32.5+2</f>
        <v>34.5</v>
      </c>
      <c r="K7" s="21">
        <f>27.5+1</f>
        <v>28.5</v>
      </c>
      <c r="L7" s="21">
        <f t="shared" si="2"/>
        <v>122.25</v>
      </c>
      <c r="M7" s="23">
        <f t="shared" si="3"/>
        <v>76.40625</v>
      </c>
      <c r="N7" s="24">
        <f t="shared" si="4"/>
        <v>140.17189277588167</v>
      </c>
      <c r="O7" s="25" t="s">
        <v>306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</row>
    <row r="8" spans="1:165" ht="15">
      <c r="A8" s="4">
        <v>7</v>
      </c>
      <c r="B8" s="30" t="s">
        <v>215</v>
      </c>
      <c r="C8" s="1" t="s">
        <v>13</v>
      </c>
      <c r="D8" s="8">
        <f>157+2</f>
        <v>159</v>
      </c>
      <c r="E8" s="8">
        <v>72.25</v>
      </c>
      <c r="F8" s="8">
        <f t="shared" si="0"/>
        <v>231.25</v>
      </c>
      <c r="G8" s="12">
        <f t="shared" si="1"/>
        <v>52.61660978384528</v>
      </c>
      <c r="H8" s="21">
        <v>35.5</v>
      </c>
      <c r="I8" s="21">
        <v>37</v>
      </c>
      <c r="J8" s="21">
        <v>31</v>
      </c>
      <c r="K8" s="21">
        <f>33.5+0.5</f>
        <v>34</v>
      </c>
      <c r="L8" s="21">
        <f t="shared" si="2"/>
        <v>137.5</v>
      </c>
      <c r="M8" s="23">
        <f t="shared" si="3"/>
        <v>85.9375</v>
      </c>
      <c r="N8" s="24">
        <f t="shared" si="4"/>
        <v>138.55410978384526</v>
      </c>
      <c r="O8" s="25" t="s">
        <v>306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</row>
    <row r="9" spans="1:165" ht="15">
      <c r="A9" s="4">
        <v>8</v>
      </c>
      <c r="B9" s="30" t="s">
        <v>216</v>
      </c>
      <c r="C9" s="31" t="s">
        <v>39</v>
      </c>
      <c r="D9" s="8">
        <v>182</v>
      </c>
      <c r="E9" s="8">
        <v>95.75</v>
      </c>
      <c r="F9" s="8">
        <f t="shared" si="0"/>
        <v>277.75</v>
      </c>
      <c r="G9" s="12">
        <f t="shared" si="1"/>
        <v>63.19681456200228</v>
      </c>
      <c r="H9" s="21">
        <v>31.25</v>
      </c>
      <c r="I9" s="21">
        <v>31</v>
      </c>
      <c r="J9" s="21">
        <v>33</v>
      </c>
      <c r="K9" s="21">
        <v>24.5</v>
      </c>
      <c r="L9" s="21">
        <f t="shared" si="2"/>
        <v>119.75</v>
      </c>
      <c r="M9" s="23">
        <f t="shared" si="3"/>
        <v>74.84375</v>
      </c>
      <c r="N9" s="24">
        <f t="shared" si="4"/>
        <v>138.0405645620023</v>
      </c>
      <c r="O9" s="25" t="s">
        <v>306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</row>
    <row r="10" spans="1:165" ht="15">
      <c r="A10" s="4">
        <v>9</v>
      </c>
      <c r="B10" s="29" t="s">
        <v>217</v>
      </c>
      <c r="C10" s="1" t="s">
        <v>13</v>
      </c>
      <c r="D10" s="8">
        <v>178</v>
      </c>
      <c r="E10" s="8">
        <v>76.5</v>
      </c>
      <c r="F10" s="8">
        <f t="shared" si="0"/>
        <v>254.5</v>
      </c>
      <c r="G10" s="12">
        <f t="shared" si="1"/>
        <v>57.90671217292378</v>
      </c>
      <c r="H10" s="21">
        <v>36.5</v>
      </c>
      <c r="I10" s="21">
        <v>31</v>
      </c>
      <c r="J10" s="21">
        <f>27.5+1</f>
        <v>28.5</v>
      </c>
      <c r="K10" s="21">
        <v>31.5</v>
      </c>
      <c r="L10" s="21">
        <f t="shared" si="2"/>
        <v>127.5</v>
      </c>
      <c r="M10" s="23">
        <f t="shared" si="3"/>
        <v>79.6875</v>
      </c>
      <c r="N10" s="24">
        <f t="shared" si="4"/>
        <v>137.5942121729238</v>
      </c>
      <c r="O10" s="25" t="s">
        <v>307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</row>
    <row r="11" spans="1:165" ht="15">
      <c r="A11" s="4">
        <v>10</v>
      </c>
      <c r="B11" s="30" t="s">
        <v>218</v>
      </c>
      <c r="C11" s="1" t="s">
        <v>13</v>
      </c>
      <c r="D11" s="8">
        <v>184</v>
      </c>
      <c r="E11" s="8">
        <v>80</v>
      </c>
      <c r="F11" s="8">
        <f t="shared" si="0"/>
        <v>264</v>
      </c>
      <c r="G11" s="12">
        <f t="shared" si="1"/>
        <v>60.068259385665534</v>
      </c>
      <c r="H11" s="21">
        <v>28.75</v>
      </c>
      <c r="I11" s="21">
        <v>40</v>
      </c>
      <c r="J11" s="21">
        <f>24.5+0.5</f>
        <v>25</v>
      </c>
      <c r="K11" s="21">
        <v>26.5</v>
      </c>
      <c r="L11" s="21">
        <f t="shared" si="2"/>
        <v>120.25</v>
      </c>
      <c r="M11" s="23">
        <f t="shared" si="3"/>
        <v>75.15625</v>
      </c>
      <c r="N11" s="24">
        <f t="shared" si="4"/>
        <v>135.22450938566553</v>
      </c>
      <c r="O11" s="25" t="s">
        <v>307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</row>
    <row r="12" spans="1:165" ht="15">
      <c r="A12" s="4">
        <v>11</v>
      </c>
      <c r="B12" s="29" t="s">
        <v>219</v>
      </c>
      <c r="C12" s="1" t="s">
        <v>13</v>
      </c>
      <c r="D12" s="8">
        <v>158</v>
      </c>
      <c r="E12" s="8">
        <v>85</v>
      </c>
      <c r="F12" s="8">
        <f t="shared" si="0"/>
        <v>243</v>
      </c>
      <c r="G12" s="12">
        <f t="shared" si="1"/>
        <v>55.2901023890785</v>
      </c>
      <c r="H12" s="21">
        <v>27.5</v>
      </c>
      <c r="I12" s="21">
        <v>40</v>
      </c>
      <c r="J12" s="21">
        <v>27</v>
      </c>
      <c r="K12" s="21">
        <v>33</v>
      </c>
      <c r="L12" s="21">
        <f t="shared" si="2"/>
        <v>127.5</v>
      </c>
      <c r="M12" s="23">
        <f t="shared" si="3"/>
        <v>79.6875</v>
      </c>
      <c r="N12" s="24">
        <f t="shared" si="4"/>
        <v>134.9776023890785</v>
      </c>
      <c r="O12" s="25" t="s">
        <v>307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</row>
    <row r="13" spans="1:165" ht="15">
      <c r="A13" s="4">
        <v>12</v>
      </c>
      <c r="B13" s="30" t="s">
        <v>220</v>
      </c>
      <c r="C13" s="31" t="s">
        <v>70</v>
      </c>
      <c r="D13" s="8">
        <v>163</v>
      </c>
      <c r="E13" s="8">
        <v>83.5</v>
      </c>
      <c r="F13" s="8">
        <f t="shared" si="0"/>
        <v>246.5</v>
      </c>
      <c r="G13" s="12">
        <f t="shared" si="1"/>
        <v>56.086461888509675</v>
      </c>
      <c r="H13" s="21">
        <v>36.5</v>
      </c>
      <c r="I13" s="21">
        <v>34</v>
      </c>
      <c r="J13" s="21">
        <v>28.5</v>
      </c>
      <c r="K13" s="21">
        <f>20.6+6.4</f>
        <v>27</v>
      </c>
      <c r="L13" s="21">
        <f t="shared" si="2"/>
        <v>126</v>
      </c>
      <c r="M13" s="23">
        <f t="shared" si="3"/>
        <v>78.75</v>
      </c>
      <c r="N13" s="24">
        <f t="shared" si="4"/>
        <v>134.8364618885097</v>
      </c>
      <c r="O13" s="25" t="s">
        <v>307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</row>
    <row r="14" spans="1:165" ht="15">
      <c r="A14" s="4">
        <v>13</v>
      </c>
      <c r="B14" s="30" t="s">
        <v>221</v>
      </c>
      <c r="C14" s="1" t="s">
        <v>29</v>
      </c>
      <c r="D14" s="8">
        <v>163</v>
      </c>
      <c r="E14" s="8">
        <v>86.75</v>
      </c>
      <c r="F14" s="8">
        <f t="shared" si="0"/>
        <v>249.75</v>
      </c>
      <c r="G14" s="12">
        <f t="shared" si="1"/>
        <v>56.8259385665529</v>
      </c>
      <c r="H14" s="21">
        <v>32.5</v>
      </c>
      <c r="I14" s="21">
        <v>37</v>
      </c>
      <c r="J14" s="21">
        <v>26</v>
      </c>
      <c r="K14" s="21">
        <v>28</v>
      </c>
      <c r="L14" s="21">
        <f t="shared" si="2"/>
        <v>123.5</v>
      </c>
      <c r="M14" s="23">
        <f t="shared" si="3"/>
        <v>77.1875</v>
      </c>
      <c r="N14" s="24">
        <f t="shared" si="4"/>
        <v>134.0134385665529</v>
      </c>
      <c r="O14" s="25" t="s">
        <v>307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</row>
    <row r="15" spans="1:165" ht="15">
      <c r="A15" s="4">
        <v>14</v>
      </c>
      <c r="B15" s="30" t="s">
        <v>222</v>
      </c>
      <c r="C15" s="1" t="s">
        <v>13</v>
      </c>
      <c r="D15" s="8">
        <v>193</v>
      </c>
      <c r="E15" s="8">
        <v>72</v>
      </c>
      <c r="F15" s="8">
        <f t="shared" si="0"/>
        <v>265</v>
      </c>
      <c r="G15" s="12">
        <f t="shared" si="1"/>
        <v>60.2957906712173</v>
      </c>
      <c r="H15" s="21">
        <v>25.25</v>
      </c>
      <c r="I15" s="21">
        <v>38</v>
      </c>
      <c r="J15" s="21">
        <f>32+1</f>
        <v>33</v>
      </c>
      <c r="K15" s="21">
        <v>21</v>
      </c>
      <c r="L15" s="21">
        <f t="shared" si="2"/>
        <v>117.25</v>
      </c>
      <c r="M15" s="23">
        <f t="shared" si="3"/>
        <v>73.28125</v>
      </c>
      <c r="N15" s="24">
        <f t="shared" si="4"/>
        <v>133.5770406712173</v>
      </c>
      <c r="O15" s="25" t="s">
        <v>307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</row>
    <row r="16" spans="1:165" ht="15">
      <c r="A16" s="4">
        <v>15</v>
      </c>
      <c r="B16" s="29" t="s">
        <v>223</v>
      </c>
      <c r="C16" s="1" t="s">
        <v>57</v>
      </c>
      <c r="D16" s="8">
        <v>157</v>
      </c>
      <c r="E16" s="8">
        <v>83.75</v>
      </c>
      <c r="F16" s="8">
        <f t="shared" si="0"/>
        <v>240.75</v>
      </c>
      <c r="G16" s="12">
        <f t="shared" si="1"/>
        <v>54.778156996587036</v>
      </c>
      <c r="H16" s="21">
        <v>30.5</v>
      </c>
      <c r="I16" s="21">
        <v>40</v>
      </c>
      <c r="J16" s="21">
        <v>26.5</v>
      </c>
      <c r="K16" s="21">
        <v>28.5</v>
      </c>
      <c r="L16" s="21">
        <f t="shared" si="2"/>
        <v>125.5</v>
      </c>
      <c r="M16" s="23">
        <f t="shared" si="3"/>
        <v>78.4375</v>
      </c>
      <c r="N16" s="24">
        <f t="shared" si="4"/>
        <v>133.21565699658703</v>
      </c>
      <c r="O16" s="25" t="s">
        <v>307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</row>
    <row r="17" spans="1:165" ht="15">
      <c r="A17" s="4">
        <v>16</v>
      </c>
      <c r="B17" s="29" t="s">
        <v>224</v>
      </c>
      <c r="C17" s="31" t="s">
        <v>225</v>
      </c>
      <c r="D17" s="8">
        <v>152</v>
      </c>
      <c r="E17" s="8">
        <v>84</v>
      </c>
      <c r="F17" s="8">
        <f t="shared" si="0"/>
        <v>236</v>
      </c>
      <c r="G17" s="12">
        <f t="shared" si="1"/>
        <v>53.69738339021616</v>
      </c>
      <c r="H17" s="21">
        <v>34.75</v>
      </c>
      <c r="I17" s="21">
        <v>36</v>
      </c>
      <c r="J17" s="21">
        <v>26</v>
      </c>
      <c r="K17" s="21">
        <v>30</v>
      </c>
      <c r="L17" s="21">
        <f t="shared" si="2"/>
        <v>126.75</v>
      </c>
      <c r="M17" s="23">
        <f t="shared" si="3"/>
        <v>79.21875</v>
      </c>
      <c r="N17" s="24">
        <f t="shared" si="4"/>
        <v>132.91613339021615</v>
      </c>
      <c r="O17" s="25" t="s">
        <v>307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</row>
    <row r="18" spans="1:165" ht="15">
      <c r="A18" s="4">
        <v>17</v>
      </c>
      <c r="B18" s="29" t="s">
        <v>226</v>
      </c>
      <c r="C18" s="1" t="s">
        <v>96</v>
      </c>
      <c r="D18" s="8">
        <f>187+2</f>
        <v>189</v>
      </c>
      <c r="E18" s="8">
        <v>83.25</v>
      </c>
      <c r="F18" s="8">
        <f t="shared" si="0"/>
        <v>272.25</v>
      </c>
      <c r="G18" s="12">
        <f t="shared" si="1"/>
        <v>61.94539249146758</v>
      </c>
      <c r="H18" s="21">
        <v>35.75</v>
      </c>
      <c r="I18" s="21">
        <v>31</v>
      </c>
      <c r="J18" s="21">
        <v>21.5</v>
      </c>
      <c r="K18" s="21">
        <v>24</v>
      </c>
      <c r="L18" s="21">
        <f t="shared" si="2"/>
        <v>112.25</v>
      </c>
      <c r="M18" s="23">
        <f t="shared" si="3"/>
        <v>70.15625</v>
      </c>
      <c r="N18" s="24">
        <f t="shared" si="4"/>
        <v>132.10164249146757</v>
      </c>
      <c r="O18" s="25" t="s">
        <v>307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</row>
    <row r="19" spans="1:165" ht="15">
      <c r="A19" s="4">
        <v>18</v>
      </c>
      <c r="B19" s="29" t="s">
        <v>227</v>
      </c>
      <c r="C19" s="1" t="s">
        <v>13</v>
      </c>
      <c r="D19" s="8">
        <v>195</v>
      </c>
      <c r="E19" s="8">
        <v>55</v>
      </c>
      <c r="F19" s="8">
        <f t="shared" si="0"/>
        <v>250</v>
      </c>
      <c r="G19" s="12">
        <f t="shared" si="1"/>
        <v>56.882821387940844</v>
      </c>
      <c r="H19" s="21">
        <v>33</v>
      </c>
      <c r="I19" s="21">
        <v>37</v>
      </c>
      <c r="J19" s="21">
        <v>29</v>
      </c>
      <c r="K19" s="21">
        <v>20.5</v>
      </c>
      <c r="L19" s="21">
        <f t="shared" si="2"/>
        <v>119.5</v>
      </c>
      <c r="M19" s="23">
        <f t="shared" si="3"/>
        <v>74.6875</v>
      </c>
      <c r="N19" s="24">
        <f t="shared" si="4"/>
        <v>131.57032138794085</v>
      </c>
      <c r="O19" s="25" t="s">
        <v>307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</row>
    <row r="20" spans="1:165" ht="15">
      <c r="A20" s="4">
        <v>19</v>
      </c>
      <c r="B20" s="30" t="s">
        <v>228</v>
      </c>
      <c r="C20" s="31" t="s">
        <v>29</v>
      </c>
      <c r="D20" s="8">
        <v>173</v>
      </c>
      <c r="E20" s="8">
        <v>77.25</v>
      </c>
      <c r="F20" s="8">
        <f t="shared" si="0"/>
        <v>250.25</v>
      </c>
      <c r="G20" s="12">
        <f t="shared" si="1"/>
        <v>56.93970420932878</v>
      </c>
      <c r="H20" s="21">
        <f>33+0.5</f>
        <v>33.5</v>
      </c>
      <c r="I20" s="21">
        <v>29</v>
      </c>
      <c r="J20" s="21">
        <f>25.5+1</f>
        <v>26.5</v>
      </c>
      <c r="K20" s="21">
        <f>28.5+1</f>
        <v>29.5</v>
      </c>
      <c r="L20" s="21">
        <f t="shared" si="2"/>
        <v>118.5</v>
      </c>
      <c r="M20" s="23">
        <f t="shared" si="3"/>
        <v>74.0625</v>
      </c>
      <c r="N20" s="24">
        <f t="shared" si="4"/>
        <v>131.0022042093288</v>
      </c>
      <c r="O20" s="25" t="s">
        <v>307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</row>
    <row r="21" spans="1:165" ht="15">
      <c r="A21" s="4">
        <v>20</v>
      </c>
      <c r="B21" s="29" t="s">
        <v>229</v>
      </c>
      <c r="C21" s="1" t="s">
        <v>46</v>
      </c>
      <c r="D21" s="8">
        <v>180</v>
      </c>
      <c r="E21" s="8">
        <v>84.25</v>
      </c>
      <c r="F21" s="8">
        <f t="shared" si="0"/>
        <v>264.25</v>
      </c>
      <c r="G21" s="12">
        <f t="shared" si="1"/>
        <v>60.12514220705347</v>
      </c>
      <c r="H21" s="21">
        <v>29.5</v>
      </c>
      <c r="I21" s="21">
        <v>37</v>
      </c>
      <c r="J21" s="21">
        <v>24.5</v>
      </c>
      <c r="K21" s="21">
        <v>22</v>
      </c>
      <c r="L21" s="21">
        <f t="shared" si="2"/>
        <v>113</v>
      </c>
      <c r="M21" s="23">
        <f t="shared" si="3"/>
        <v>70.625</v>
      </c>
      <c r="N21" s="24">
        <f t="shared" si="4"/>
        <v>130.75014220705347</v>
      </c>
      <c r="O21" s="25" t="s">
        <v>307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</row>
    <row r="22" spans="1:165" ht="15">
      <c r="A22" s="4">
        <v>21</v>
      </c>
      <c r="B22" s="29" t="s">
        <v>230</v>
      </c>
      <c r="C22" s="31" t="s">
        <v>39</v>
      </c>
      <c r="D22" s="8">
        <v>176</v>
      </c>
      <c r="E22" s="8">
        <v>67.25</v>
      </c>
      <c r="F22" s="8">
        <f t="shared" si="0"/>
        <v>243.25</v>
      </c>
      <c r="G22" s="12">
        <f t="shared" si="1"/>
        <v>55.346985210466435</v>
      </c>
      <c r="H22" s="21">
        <v>27.75</v>
      </c>
      <c r="I22" s="21">
        <v>35</v>
      </c>
      <c r="J22" s="21">
        <v>27.5</v>
      </c>
      <c r="K22" s="21">
        <v>30</v>
      </c>
      <c r="L22" s="21">
        <f t="shared" si="2"/>
        <v>120.25</v>
      </c>
      <c r="M22" s="23">
        <f t="shared" si="3"/>
        <v>75.15625</v>
      </c>
      <c r="N22" s="24">
        <f t="shared" si="4"/>
        <v>130.50323521046644</v>
      </c>
      <c r="O22" s="25" t="s">
        <v>307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</row>
    <row r="23" spans="1:165" ht="15">
      <c r="A23" s="4">
        <v>22</v>
      </c>
      <c r="B23" s="29" t="s">
        <v>231</v>
      </c>
      <c r="C23" s="1" t="s">
        <v>43</v>
      </c>
      <c r="D23" s="8">
        <v>168</v>
      </c>
      <c r="E23" s="8">
        <v>81</v>
      </c>
      <c r="F23" s="8">
        <f t="shared" si="0"/>
        <v>249</v>
      </c>
      <c r="G23" s="12">
        <f t="shared" si="1"/>
        <v>56.655290102389074</v>
      </c>
      <c r="H23" s="21">
        <v>21.75</v>
      </c>
      <c r="I23" s="21">
        <v>39</v>
      </c>
      <c r="J23" s="21">
        <v>28</v>
      </c>
      <c r="K23" s="21">
        <v>28</v>
      </c>
      <c r="L23" s="21">
        <f t="shared" si="2"/>
        <v>116.75</v>
      </c>
      <c r="M23" s="23">
        <f t="shared" si="3"/>
        <v>72.96875</v>
      </c>
      <c r="N23" s="24">
        <f t="shared" si="4"/>
        <v>129.62404010238907</v>
      </c>
      <c r="O23" s="25" t="s">
        <v>307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</row>
    <row r="24" spans="1:165" ht="15">
      <c r="A24" s="4">
        <v>23</v>
      </c>
      <c r="B24" s="29" t="s">
        <v>232</v>
      </c>
      <c r="C24" s="1" t="s">
        <v>13</v>
      </c>
      <c r="D24" s="8">
        <v>181</v>
      </c>
      <c r="E24" s="8">
        <v>62.25</v>
      </c>
      <c r="F24" s="8">
        <f t="shared" si="0"/>
        <v>243.25</v>
      </c>
      <c r="G24" s="12">
        <f t="shared" si="1"/>
        <v>55.346985210466435</v>
      </c>
      <c r="H24" s="21">
        <v>29</v>
      </c>
      <c r="I24" s="21">
        <v>35</v>
      </c>
      <c r="J24" s="21">
        <v>29.5</v>
      </c>
      <c r="K24" s="21">
        <v>22.5</v>
      </c>
      <c r="L24" s="21">
        <f t="shared" si="2"/>
        <v>116</v>
      </c>
      <c r="M24" s="23">
        <f t="shared" si="3"/>
        <v>72.5</v>
      </c>
      <c r="N24" s="24">
        <f t="shared" si="4"/>
        <v>127.84698521046644</v>
      </c>
      <c r="O24" s="25" t="s">
        <v>307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</row>
    <row r="25" spans="1:165" ht="15">
      <c r="A25" s="4">
        <v>24</v>
      </c>
      <c r="B25" s="29" t="s">
        <v>233</v>
      </c>
      <c r="C25" s="1" t="s">
        <v>13</v>
      </c>
      <c r="D25" s="8">
        <v>171</v>
      </c>
      <c r="E25" s="8">
        <v>76.25</v>
      </c>
      <c r="F25" s="8">
        <f t="shared" si="0"/>
        <v>247.25</v>
      </c>
      <c r="G25" s="12">
        <f t="shared" si="1"/>
        <v>56.25711035267349</v>
      </c>
      <c r="H25" s="27">
        <v>29</v>
      </c>
      <c r="I25" s="21">
        <v>37</v>
      </c>
      <c r="J25" s="21">
        <f>25+1</f>
        <v>26</v>
      </c>
      <c r="K25" s="21">
        <v>21.5</v>
      </c>
      <c r="L25" s="21">
        <f t="shared" si="2"/>
        <v>113.5</v>
      </c>
      <c r="M25" s="23">
        <f t="shared" si="3"/>
        <v>70.9375</v>
      </c>
      <c r="N25" s="24">
        <f t="shared" si="4"/>
        <v>127.1946103526735</v>
      </c>
      <c r="O25" s="25" t="s">
        <v>307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</row>
    <row r="26" spans="1:165" ht="15">
      <c r="A26" s="4">
        <v>25</v>
      </c>
      <c r="B26" s="30" t="s">
        <v>234</v>
      </c>
      <c r="C26" s="1" t="s">
        <v>13</v>
      </c>
      <c r="D26" s="8">
        <v>156</v>
      </c>
      <c r="E26" s="8">
        <v>74</v>
      </c>
      <c r="F26" s="8">
        <f t="shared" si="0"/>
        <v>230</v>
      </c>
      <c r="G26" s="12">
        <f t="shared" si="1"/>
        <v>52.33219567690558</v>
      </c>
      <c r="H26" s="21">
        <v>30.75</v>
      </c>
      <c r="I26" s="21">
        <v>31</v>
      </c>
      <c r="J26" s="21">
        <v>30</v>
      </c>
      <c r="K26" s="21">
        <v>27.5</v>
      </c>
      <c r="L26" s="21">
        <f t="shared" si="2"/>
        <v>119.25</v>
      </c>
      <c r="M26" s="23">
        <f t="shared" si="3"/>
        <v>74.53125</v>
      </c>
      <c r="N26" s="24">
        <f t="shared" si="4"/>
        <v>126.86344567690557</v>
      </c>
      <c r="O26" s="25" t="s">
        <v>307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</row>
    <row r="27" spans="1:165" ht="15">
      <c r="A27" s="4">
        <v>26</v>
      </c>
      <c r="B27" s="29" t="s">
        <v>235</v>
      </c>
      <c r="C27" s="1" t="s">
        <v>13</v>
      </c>
      <c r="D27" s="8">
        <v>187</v>
      </c>
      <c r="E27" s="8">
        <v>90.75</v>
      </c>
      <c r="F27" s="8">
        <f t="shared" si="0"/>
        <v>277.75</v>
      </c>
      <c r="G27" s="12">
        <f t="shared" si="1"/>
        <v>63.19681456200228</v>
      </c>
      <c r="H27" s="21">
        <v>25.75</v>
      </c>
      <c r="I27" s="21">
        <f>36+1</f>
        <v>37</v>
      </c>
      <c r="J27" s="21">
        <v>25</v>
      </c>
      <c r="K27" s="21">
        <v>14</v>
      </c>
      <c r="L27" s="21">
        <f t="shared" si="2"/>
        <v>101.75</v>
      </c>
      <c r="M27" s="23">
        <f t="shared" si="3"/>
        <v>63.59375000000001</v>
      </c>
      <c r="N27" s="24">
        <f t="shared" si="4"/>
        <v>126.79056456200229</v>
      </c>
      <c r="O27" s="25" t="s">
        <v>307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</row>
    <row r="28" spans="1:165" ht="15">
      <c r="A28" s="4">
        <v>27</v>
      </c>
      <c r="B28" s="29" t="s">
        <v>236</v>
      </c>
      <c r="C28" s="1" t="s">
        <v>57</v>
      </c>
      <c r="D28" s="8">
        <v>159</v>
      </c>
      <c r="E28" s="8">
        <v>76.75</v>
      </c>
      <c r="F28" s="8">
        <f t="shared" si="0"/>
        <v>235.75</v>
      </c>
      <c r="G28" s="12">
        <f t="shared" si="1"/>
        <v>53.64050056882821</v>
      </c>
      <c r="H28" s="21">
        <v>25.5</v>
      </c>
      <c r="I28" s="21">
        <v>38</v>
      </c>
      <c r="J28" s="21">
        <v>20</v>
      </c>
      <c r="K28" s="21">
        <v>32</v>
      </c>
      <c r="L28" s="21">
        <f t="shared" si="2"/>
        <v>115.5</v>
      </c>
      <c r="M28" s="23">
        <f t="shared" si="3"/>
        <v>72.1875</v>
      </c>
      <c r="N28" s="24">
        <f t="shared" si="4"/>
        <v>125.8280005688282</v>
      </c>
      <c r="O28" s="25" t="s">
        <v>307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</row>
    <row r="29" spans="1:165" ht="15">
      <c r="A29" s="4">
        <v>28</v>
      </c>
      <c r="B29" s="30" t="s">
        <v>237</v>
      </c>
      <c r="C29" s="31" t="s">
        <v>13</v>
      </c>
      <c r="D29" s="8">
        <v>160</v>
      </c>
      <c r="E29" s="8">
        <v>78.25</v>
      </c>
      <c r="F29" s="8">
        <f t="shared" si="0"/>
        <v>238.25</v>
      </c>
      <c r="G29" s="12">
        <f t="shared" si="1"/>
        <v>54.20932878270762</v>
      </c>
      <c r="H29" s="21">
        <v>34</v>
      </c>
      <c r="I29" s="21">
        <v>35</v>
      </c>
      <c r="J29" s="21">
        <v>21</v>
      </c>
      <c r="K29" s="21">
        <f>23.5+0.5</f>
        <v>24</v>
      </c>
      <c r="L29" s="21">
        <f t="shared" si="2"/>
        <v>114</v>
      </c>
      <c r="M29" s="23">
        <f t="shared" si="3"/>
        <v>71.25</v>
      </c>
      <c r="N29" s="24">
        <f t="shared" si="4"/>
        <v>125.45932878270762</v>
      </c>
      <c r="O29" s="25" t="s">
        <v>307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</row>
    <row r="30" spans="1:165" ht="15">
      <c r="A30" s="4">
        <v>29</v>
      </c>
      <c r="B30" s="29" t="s">
        <v>238</v>
      </c>
      <c r="C30" s="1" t="s">
        <v>29</v>
      </c>
      <c r="D30" s="8">
        <v>153</v>
      </c>
      <c r="E30" s="8">
        <f>81.75+2</f>
        <v>83.75</v>
      </c>
      <c r="F30" s="8">
        <f t="shared" si="0"/>
        <v>236.75</v>
      </c>
      <c r="G30" s="12">
        <f t="shared" si="1"/>
        <v>53.86803185437997</v>
      </c>
      <c r="H30" s="21">
        <v>29.25</v>
      </c>
      <c r="I30" s="21">
        <v>38</v>
      </c>
      <c r="J30" s="21">
        <v>21.5</v>
      </c>
      <c r="K30" s="21">
        <f>24.5+1</f>
        <v>25.5</v>
      </c>
      <c r="L30" s="21">
        <f t="shared" si="2"/>
        <v>114.25</v>
      </c>
      <c r="M30" s="23">
        <f t="shared" si="3"/>
        <v>71.40625</v>
      </c>
      <c r="N30" s="24">
        <f t="shared" si="4"/>
        <v>125.27428185437998</v>
      </c>
      <c r="O30" s="25" t="s">
        <v>307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</row>
    <row r="31" spans="1:165" ht="15">
      <c r="A31" s="4">
        <v>30</v>
      </c>
      <c r="B31" s="29" t="s">
        <v>239</v>
      </c>
      <c r="C31" s="1" t="s">
        <v>123</v>
      </c>
      <c r="D31" s="8">
        <v>157</v>
      </c>
      <c r="E31" s="8">
        <v>74.5</v>
      </c>
      <c r="F31" s="8">
        <f t="shared" si="0"/>
        <v>231.5</v>
      </c>
      <c r="G31" s="12">
        <f t="shared" si="1"/>
        <v>52.67349260523322</v>
      </c>
      <c r="H31" s="21">
        <v>27.5</v>
      </c>
      <c r="I31" s="21">
        <v>36</v>
      </c>
      <c r="J31" s="21">
        <v>26.5</v>
      </c>
      <c r="K31" s="21">
        <v>26</v>
      </c>
      <c r="L31" s="21">
        <f t="shared" si="2"/>
        <v>116</v>
      </c>
      <c r="M31" s="23">
        <f t="shared" si="3"/>
        <v>72.5</v>
      </c>
      <c r="N31" s="24">
        <f t="shared" si="4"/>
        <v>125.17349260523322</v>
      </c>
      <c r="O31" s="25" t="s">
        <v>307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</row>
    <row r="32" spans="1:165" ht="15">
      <c r="A32" s="4">
        <v>31</v>
      </c>
      <c r="B32" s="29" t="s">
        <v>240</v>
      </c>
      <c r="C32" s="1" t="s">
        <v>13</v>
      </c>
      <c r="D32" s="8">
        <v>158</v>
      </c>
      <c r="E32" s="8">
        <v>78.5</v>
      </c>
      <c r="F32" s="8">
        <f t="shared" si="0"/>
        <v>236.5</v>
      </c>
      <c r="G32" s="12">
        <f t="shared" si="1"/>
        <v>53.811149032992034</v>
      </c>
      <c r="H32" s="21">
        <v>27.75</v>
      </c>
      <c r="I32" s="21">
        <f>34+1</f>
        <v>35</v>
      </c>
      <c r="J32" s="21">
        <v>23</v>
      </c>
      <c r="K32" s="21">
        <v>27.5</v>
      </c>
      <c r="L32" s="21">
        <f t="shared" si="2"/>
        <v>113.25</v>
      </c>
      <c r="M32" s="23">
        <f t="shared" si="3"/>
        <v>70.78125</v>
      </c>
      <c r="N32" s="24">
        <f t="shared" si="4"/>
        <v>124.59239903299203</v>
      </c>
      <c r="O32" s="25" t="s">
        <v>307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</row>
    <row r="33" spans="1:165" ht="15">
      <c r="A33" s="4">
        <v>32</v>
      </c>
      <c r="B33" s="30" t="s">
        <v>241</v>
      </c>
      <c r="C33" s="31" t="s">
        <v>41</v>
      </c>
      <c r="D33" s="8">
        <v>155</v>
      </c>
      <c r="E33" s="8">
        <v>83.75</v>
      </c>
      <c r="F33" s="8">
        <f t="shared" si="0"/>
        <v>238.75</v>
      </c>
      <c r="G33" s="12">
        <f t="shared" si="1"/>
        <v>54.32309442548351</v>
      </c>
      <c r="H33" s="21">
        <v>28.25</v>
      </c>
      <c r="I33" s="21">
        <f>24+4</f>
        <v>28</v>
      </c>
      <c r="J33" s="21">
        <v>29.5</v>
      </c>
      <c r="K33" s="21">
        <v>26</v>
      </c>
      <c r="L33" s="21">
        <f t="shared" si="2"/>
        <v>111.75</v>
      </c>
      <c r="M33" s="23">
        <f t="shared" si="3"/>
        <v>69.84375</v>
      </c>
      <c r="N33" s="24">
        <f t="shared" si="4"/>
        <v>124.1668444254835</v>
      </c>
      <c r="O33" s="25" t="s">
        <v>307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</row>
    <row r="34" spans="1:165" ht="15">
      <c r="A34" s="4">
        <v>33</v>
      </c>
      <c r="B34" s="29" t="s">
        <v>242</v>
      </c>
      <c r="C34" s="1" t="s">
        <v>13</v>
      </c>
      <c r="D34" s="8">
        <v>183</v>
      </c>
      <c r="E34" s="8">
        <v>73.5</v>
      </c>
      <c r="F34" s="8">
        <f t="shared" si="0"/>
        <v>256.5</v>
      </c>
      <c r="G34" s="12">
        <f t="shared" si="1"/>
        <v>58.36177474402731</v>
      </c>
      <c r="H34" s="21">
        <v>25</v>
      </c>
      <c r="I34" s="21">
        <v>38</v>
      </c>
      <c r="J34" s="21">
        <v>25.5</v>
      </c>
      <c r="K34" s="21">
        <v>16</v>
      </c>
      <c r="L34" s="21">
        <f t="shared" si="2"/>
        <v>104.5</v>
      </c>
      <c r="M34" s="23">
        <f t="shared" si="3"/>
        <v>65.3125</v>
      </c>
      <c r="N34" s="24">
        <f t="shared" si="4"/>
        <v>123.67427474402731</v>
      </c>
      <c r="O34" s="25" t="s">
        <v>307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</row>
    <row r="35" spans="1:165" ht="15">
      <c r="A35" s="4">
        <v>34</v>
      </c>
      <c r="B35" s="29" t="s">
        <v>243</v>
      </c>
      <c r="C35" s="1" t="s">
        <v>13</v>
      </c>
      <c r="D35" s="8">
        <v>156</v>
      </c>
      <c r="E35" s="8">
        <v>66.25</v>
      </c>
      <c r="F35" s="8">
        <f t="shared" si="0"/>
        <v>222.25</v>
      </c>
      <c r="G35" s="12">
        <f t="shared" si="1"/>
        <v>50.568828213879414</v>
      </c>
      <c r="H35" s="21">
        <v>34.5</v>
      </c>
      <c r="I35" s="21">
        <v>31</v>
      </c>
      <c r="J35" s="21">
        <v>22.5</v>
      </c>
      <c r="K35" s="21">
        <f>27.5+1</f>
        <v>28.5</v>
      </c>
      <c r="L35" s="21">
        <f t="shared" si="2"/>
        <v>116.5</v>
      </c>
      <c r="M35" s="23">
        <f t="shared" si="3"/>
        <v>72.8125</v>
      </c>
      <c r="N35" s="24">
        <f t="shared" si="4"/>
        <v>123.38132821387941</v>
      </c>
      <c r="O35" s="25" t="s">
        <v>307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</row>
    <row r="36" spans="1:165" ht="15">
      <c r="A36" s="4">
        <v>35</v>
      </c>
      <c r="B36" s="30" t="s">
        <v>244</v>
      </c>
      <c r="C36" s="1" t="s">
        <v>13</v>
      </c>
      <c r="D36" s="8">
        <f>152+4</f>
        <v>156</v>
      </c>
      <c r="E36" s="8">
        <v>78.5</v>
      </c>
      <c r="F36" s="8">
        <f t="shared" si="0"/>
        <v>234.5</v>
      </c>
      <c r="G36" s="12">
        <f t="shared" si="1"/>
        <v>53.35608646188851</v>
      </c>
      <c r="H36" s="21">
        <f>25.75+1</f>
        <v>26.75</v>
      </c>
      <c r="I36" s="21">
        <v>31</v>
      </c>
      <c r="J36" s="21">
        <v>24.5</v>
      </c>
      <c r="K36" s="21">
        <v>27</v>
      </c>
      <c r="L36" s="21">
        <f t="shared" si="2"/>
        <v>109.25</v>
      </c>
      <c r="M36" s="23">
        <f t="shared" si="3"/>
        <v>68.28125</v>
      </c>
      <c r="N36" s="24">
        <f t="shared" si="4"/>
        <v>121.63733646188851</v>
      </c>
      <c r="O36" s="25" t="s">
        <v>307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</row>
    <row r="37" spans="1:165" ht="15">
      <c r="A37" s="4">
        <v>36</v>
      </c>
      <c r="B37" s="29" t="s">
        <v>245</v>
      </c>
      <c r="C37" s="1" t="s">
        <v>13</v>
      </c>
      <c r="D37" s="8">
        <v>173</v>
      </c>
      <c r="E37" s="8">
        <v>42.25</v>
      </c>
      <c r="F37" s="8">
        <f t="shared" si="0"/>
        <v>215.25</v>
      </c>
      <c r="G37" s="12">
        <f t="shared" si="1"/>
        <v>48.97610921501707</v>
      </c>
      <c r="H37" s="21">
        <v>30.5</v>
      </c>
      <c r="I37" s="21">
        <v>36</v>
      </c>
      <c r="J37" s="21">
        <v>29</v>
      </c>
      <c r="K37" s="21">
        <v>19.5</v>
      </c>
      <c r="L37" s="21">
        <f t="shared" si="2"/>
        <v>115</v>
      </c>
      <c r="M37" s="23">
        <f t="shared" si="3"/>
        <v>71.875</v>
      </c>
      <c r="N37" s="24">
        <f t="shared" si="4"/>
        <v>120.85110921501706</v>
      </c>
      <c r="O37" s="25" t="s">
        <v>307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</row>
    <row r="38" spans="1:165" ht="15">
      <c r="A38" s="4">
        <v>37</v>
      </c>
      <c r="B38" s="29" t="s">
        <v>246</v>
      </c>
      <c r="C38" s="1" t="s">
        <v>13</v>
      </c>
      <c r="D38" s="8">
        <v>180</v>
      </c>
      <c r="E38" s="8">
        <v>52</v>
      </c>
      <c r="F38" s="8">
        <f t="shared" si="0"/>
        <v>232</v>
      </c>
      <c r="G38" s="12">
        <f t="shared" si="1"/>
        <v>52.7872582480091</v>
      </c>
      <c r="H38" s="21">
        <v>31.75</v>
      </c>
      <c r="I38" s="21">
        <v>26</v>
      </c>
      <c r="J38" s="21">
        <v>29.5</v>
      </c>
      <c r="K38" s="21">
        <v>21.5</v>
      </c>
      <c r="L38" s="21">
        <f t="shared" si="2"/>
        <v>108.75</v>
      </c>
      <c r="M38" s="23">
        <f t="shared" si="3"/>
        <v>67.96875</v>
      </c>
      <c r="N38" s="24">
        <f t="shared" si="4"/>
        <v>120.7560082480091</v>
      </c>
      <c r="O38" s="25" t="s">
        <v>307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</row>
    <row r="39" spans="1:165" ht="15">
      <c r="A39" s="4">
        <v>38</v>
      </c>
      <c r="B39" s="29" t="s">
        <v>247</v>
      </c>
      <c r="C39" s="1" t="s">
        <v>187</v>
      </c>
      <c r="D39" s="8">
        <v>158</v>
      </c>
      <c r="E39" s="8">
        <v>67.75</v>
      </c>
      <c r="F39" s="8">
        <f t="shared" si="0"/>
        <v>225.75</v>
      </c>
      <c r="G39" s="12">
        <f t="shared" si="1"/>
        <v>51.365187713310576</v>
      </c>
      <c r="H39" s="21">
        <v>26.5</v>
      </c>
      <c r="I39" s="21">
        <v>33</v>
      </c>
      <c r="J39" s="21">
        <v>21</v>
      </c>
      <c r="K39" s="21">
        <v>30.5</v>
      </c>
      <c r="L39" s="21">
        <f t="shared" si="2"/>
        <v>111</v>
      </c>
      <c r="M39" s="23">
        <f t="shared" si="3"/>
        <v>69.375</v>
      </c>
      <c r="N39" s="24">
        <f t="shared" si="4"/>
        <v>120.74018771331058</v>
      </c>
      <c r="O39" s="25" t="s">
        <v>307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</row>
    <row r="40" spans="1:165" ht="15">
      <c r="A40" s="4">
        <v>39</v>
      </c>
      <c r="B40" s="29" t="s">
        <v>248</v>
      </c>
      <c r="C40" s="1" t="s">
        <v>43</v>
      </c>
      <c r="D40" s="8">
        <v>160</v>
      </c>
      <c r="E40" s="8">
        <v>77.5</v>
      </c>
      <c r="F40" s="8">
        <f t="shared" si="0"/>
        <v>237.5</v>
      </c>
      <c r="G40" s="12">
        <f t="shared" si="1"/>
        <v>54.0386803185438</v>
      </c>
      <c r="H40" s="21">
        <v>29.5</v>
      </c>
      <c r="I40" s="21">
        <v>36</v>
      </c>
      <c r="J40" s="21">
        <v>20</v>
      </c>
      <c r="K40" s="21">
        <v>21</v>
      </c>
      <c r="L40" s="21">
        <f t="shared" si="2"/>
        <v>106.5</v>
      </c>
      <c r="M40" s="23">
        <f t="shared" si="3"/>
        <v>66.5625</v>
      </c>
      <c r="N40" s="24">
        <f t="shared" si="4"/>
        <v>120.6011803185438</v>
      </c>
      <c r="O40" s="25" t="s">
        <v>307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</row>
    <row r="41" spans="1:165" ht="15">
      <c r="A41" s="4">
        <v>40</v>
      </c>
      <c r="B41" s="29" t="s">
        <v>249</v>
      </c>
      <c r="C41" s="1" t="s">
        <v>250</v>
      </c>
      <c r="D41" s="8">
        <v>142</v>
      </c>
      <c r="E41" s="8">
        <v>70.5</v>
      </c>
      <c r="F41" s="8">
        <f t="shared" si="0"/>
        <v>212.5</v>
      </c>
      <c r="G41" s="12">
        <f t="shared" si="1"/>
        <v>48.35039817974972</v>
      </c>
      <c r="H41" s="21">
        <v>37.75</v>
      </c>
      <c r="I41" s="21">
        <v>28</v>
      </c>
      <c r="J41" s="21">
        <v>22</v>
      </c>
      <c r="K41" s="21">
        <v>27.5</v>
      </c>
      <c r="L41" s="21">
        <f t="shared" si="2"/>
        <v>115.25</v>
      </c>
      <c r="M41" s="23">
        <f t="shared" si="3"/>
        <v>72.03125</v>
      </c>
      <c r="N41" s="24">
        <f t="shared" si="4"/>
        <v>120.38164817974972</v>
      </c>
      <c r="O41" s="25" t="s">
        <v>307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</row>
    <row r="42" spans="1:165" ht="15">
      <c r="A42" s="4">
        <v>41</v>
      </c>
      <c r="B42" s="29" t="s">
        <v>251</v>
      </c>
      <c r="C42" s="1" t="s">
        <v>13</v>
      </c>
      <c r="D42" s="8">
        <v>166</v>
      </c>
      <c r="E42" s="8">
        <v>63.5</v>
      </c>
      <c r="F42" s="8">
        <f t="shared" si="0"/>
        <v>229.5</v>
      </c>
      <c r="G42" s="12">
        <f t="shared" si="1"/>
        <v>52.218430034129696</v>
      </c>
      <c r="H42" s="21">
        <v>27.25</v>
      </c>
      <c r="I42" s="21">
        <v>40</v>
      </c>
      <c r="J42" s="21">
        <v>17.5</v>
      </c>
      <c r="K42" s="21">
        <f>21.5+2</f>
        <v>23.5</v>
      </c>
      <c r="L42" s="21">
        <f t="shared" si="2"/>
        <v>108.25</v>
      </c>
      <c r="M42" s="23">
        <f t="shared" si="3"/>
        <v>67.65625</v>
      </c>
      <c r="N42" s="24">
        <f t="shared" si="4"/>
        <v>119.8746800341297</v>
      </c>
      <c r="O42" s="25" t="s">
        <v>307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</row>
    <row r="43" spans="1:165" ht="15">
      <c r="A43" s="4">
        <v>42</v>
      </c>
      <c r="B43" s="29" t="s">
        <v>252</v>
      </c>
      <c r="C43" s="1" t="s">
        <v>13</v>
      </c>
      <c r="D43" s="8">
        <v>154</v>
      </c>
      <c r="E43" s="8">
        <v>60.75</v>
      </c>
      <c r="F43" s="8">
        <f t="shared" si="0"/>
        <v>214.75</v>
      </c>
      <c r="G43" s="12">
        <f t="shared" si="1"/>
        <v>48.86234357224119</v>
      </c>
      <c r="H43" s="21">
        <v>35.5</v>
      </c>
      <c r="I43" s="21">
        <v>38</v>
      </c>
      <c r="J43" s="21">
        <f>16+1</f>
        <v>17</v>
      </c>
      <c r="K43" s="21">
        <v>21</v>
      </c>
      <c r="L43" s="21">
        <f t="shared" si="2"/>
        <v>111.5</v>
      </c>
      <c r="M43" s="23">
        <f t="shared" si="3"/>
        <v>69.6875</v>
      </c>
      <c r="N43" s="24">
        <f t="shared" si="4"/>
        <v>118.54984357224119</v>
      </c>
      <c r="O43" s="25" t="s">
        <v>307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</row>
    <row r="44" spans="1:165" ht="15">
      <c r="A44" s="4">
        <v>43</v>
      </c>
      <c r="B44" s="29" t="s">
        <v>253</v>
      </c>
      <c r="C44" s="1" t="s">
        <v>254</v>
      </c>
      <c r="D44" s="8">
        <v>156</v>
      </c>
      <c r="E44" s="8">
        <v>53.5</v>
      </c>
      <c r="F44" s="8">
        <f t="shared" si="0"/>
        <v>209.5</v>
      </c>
      <c r="G44" s="12">
        <f t="shared" si="1"/>
        <v>47.66780432309442</v>
      </c>
      <c r="H44" s="21">
        <v>25.25</v>
      </c>
      <c r="I44" s="21">
        <v>35</v>
      </c>
      <c r="J44" s="21">
        <f>33+1</f>
        <v>34</v>
      </c>
      <c r="K44" s="21">
        <f>17.5+1.5</f>
        <v>19</v>
      </c>
      <c r="L44" s="21">
        <f t="shared" si="2"/>
        <v>113.25</v>
      </c>
      <c r="M44" s="23">
        <f t="shared" si="3"/>
        <v>70.78125</v>
      </c>
      <c r="N44" s="24">
        <f t="shared" si="4"/>
        <v>118.44905432309443</v>
      </c>
      <c r="O44" s="25" t="s">
        <v>307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</row>
    <row r="45" spans="1:165" ht="15">
      <c r="A45" s="4">
        <v>44</v>
      </c>
      <c r="B45" s="29" t="s">
        <v>255</v>
      </c>
      <c r="C45" s="1" t="s">
        <v>43</v>
      </c>
      <c r="D45" s="8">
        <v>133</v>
      </c>
      <c r="E45" s="8">
        <v>71</v>
      </c>
      <c r="F45" s="8">
        <f t="shared" si="0"/>
        <v>204</v>
      </c>
      <c r="G45" s="12">
        <f t="shared" si="1"/>
        <v>46.41638225255973</v>
      </c>
      <c r="H45" s="21">
        <v>30</v>
      </c>
      <c r="I45" s="21">
        <v>35</v>
      </c>
      <c r="J45" s="21">
        <v>29</v>
      </c>
      <c r="K45" s="21">
        <v>21</v>
      </c>
      <c r="L45" s="21">
        <f t="shared" si="2"/>
        <v>115</v>
      </c>
      <c r="M45" s="23">
        <f t="shared" si="3"/>
        <v>71.875</v>
      </c>
      <c r="N45" s="24">
        <f t="shared" si="4"/>
        <v>118.29138225255973</v>
      </c>
      <c r="O45" s="25" t="s">
        <v>307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</row>
    <row r="46" spans="1:165" ht="15">
      <c r="A46" s="4">
        <v>45</v>
      </c>
      <c r="B46" s="29" t="s">
        <v>256</v>
      </c>
      <c r="C46" s="1" t="s">
        <v>13</v>
      </c>
      <c r="D46" s="8">
        <v>183</v>
      </c>
      <c r="E46" s="8">
        <v>54.75</v>
      </c>
      <c r="F46" s="8">
        <f t="shared" si="0"/>
        <v>237.75</v>
      </c>
      <c r="G46" s="12">
        <f t="shared" si="1"/>
        <v>54.09556313993175</v>
      </c>
      <c r="H46" s="21">
        <v>27.5</v>
      </c>
      <c r="I46" s="21">
        <v>27</v>
      </c>
      <c r="J46" s="21">
        <v>17</v>
      </c>
      <c r="K46" s="21">
        <v>31</v>
      </c>
      <c r="L46" s="21">
        <f t="shared" si="2"/>
        <v>102.5</v>
      </c>
      <c r="M46" s="23">
        <f t="shared" si="3"/>
        <v>64.0625</v>
      </c>
      <c r="N46" s="24">
        <f t="shared" si="4"/>
        <v>118.15806313993176</v>
      </c>
      <c r="O46" s="25" t="s">
        <v>307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</row>
    <row r="47" spans="1:165" ht="15">
      <c r="A47" s="4">
        <v>46</v>
      </c>
      <c r="B47" s="29" t="s">
        <v>257</v>
      </c>
      <c r="C47" s="1" t="s">
        <v>13</v>
      </c>
      <c r="D47" s="8">
        <v>169</v>
      </c>
      <c r="E47" s="8">
        <v>74</v>
      </c>
      <c r="F47" s="8">
        <f t="shared" si="0"/>
        <v>243</v>
      </c>
      <c r="G47" s="12">
        <f t="shared" si="1"/>
        <v>55.2901023890785</v>
      </c>
      <c r="H47" s="21">
        <v>33.5</v>
      </c>
      <c r="I47" s="21">
        <v>25</v>
      </c>
      <c r="J47" s="21">
        <v>21.5</v>
      </c>
      <c r="K47" s="21">
        <v>18</v>
      </c>
      <c r="L47" s="21">
        <f t="shared" si="2"/>
        <v>98</v>
      </c>
      <c r="M47" s="23">
        <f t="shared" si="3"/>
        <v>61.25000000000001</v>
      </c>
      <c r="N47" s="24">
        <f t="shared" si="4"/>
        <v>116.5401023890785</v>
      </c>
      <c r="O47" s="25" t="s">
        <v>307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</row>
    <row r="48" spans="1:165" ht="15">
      <c r="A48" s="4">
        <v>47</v>
      </c>
      <c r="B48" s="30" t="s">
        <v>258</v>
      </c>
      <c r="C48" s="1" t="s">
        <v>29</v>
      </c>
      <c r="D48" s="8">
        <v>157</v>
      </c>
      <c r="E48" s="8">
        <v>69</v>
      </c>
      <c r="F48" s="8">
        <f t="shared" si="0"/>
        <v>226</v>
      </c>
      <c r="G48" s="12">
        <f t="shared" si="1"/>
        <v>51.42207053469852</v>
      </c>
      <c r="H48" s="21">
        <f>25+1</f>
        <v>26</v>
      </c>
      <c r="I48" s="21">
        <v>36</v>
      </c>
      <c r="J48" s="21">
        <v>19.5</v>
      </c>
      <c r="K48" s="21">
        <v>22.5</v>
      </c>
      <c r="L48" s="21">
        <f t="shared" si="2"/>
        <v>104</v>
      </c>
      <c r="M48" s="23">
        <f t="shared" si="3"/>
        <v>65</v>
      </c>
      <c r="N48" s="24">
        <f t="shared" si="4"/>
        <v>116.42207053469852</v>
      </c>
      <c r="O48" s="25" t="s">
        <v>307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</row>
    <row r="49" spans="1:165" ht="15">
      <c r="A49" s="4">
        <v>48</v>
      </c>
      <c r="B49" s="30" t="s">
        <v>259</v>
      </c>
      <c r="C49" s="1" t="s">
        <v>29</v>
      </c>
      <c r="D49" s="8">
        <v>137</v>
      </c>
      <c r="E49" s="8">
        <v>82</v>
      </c>
      <c r="F49" s="8">
        <f t="shared" si="0"/>
        <v>219</v>
      </c>
      <c r="G49" s="12">
        <f t="shared" si="1"/>
        <v>49.829351535836174</v>
      </c>
      <c r="H49" s="21">
        <v>27.5</v>
      </c>
      <c r="I49" s="21">
        <v>38</v>
      </c>
      <c r="J49" s="21">
        <v>20</v>
      </c>
      <c r="K49" s="21">
        <v>21</v>
      </c>
      <c r="L49" s="21">
        <f t="shared" si="2"/>
        <v>106.5</v>
      </c>
      <c r="M49" s="23">
        <f t="shared" si="3"/>
        <v>66.5625</v>
      </c>
      <c r="N49" s="24">
        <f t="shared" si="4"/>
        <v>116.39185153583617</v>
      </c>
      <c r="O49" s="25" t="s">
        <v>307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</row>
    <row r="50" spans="1:165" ht="15">
      <c r="A50" s="4">
        <v>49</v>
      </c>
      <c r="B50" s="30" t="s">
        <v>260</v>
      </c>
      <c r="C50" s="31" t="s">
        <v>39</v>
      </c>
      <c r="D50" s="8">
        <v>190</v>
      </c>
      <c r="E50" s="8">
        <v>54.25</v>
      </c>
      <c r="F50" s="8">
        <f t="shared" si="0"/>
        <v>244.25</v>
      </c>
      <c r="G50" s="12">
        <f t="shared" si="1"/>
        <v>55.5745164960182</v>
      </c>
      <c r="H50" s="21">
        <v>29.5</v>
      </c>
      <c r="I50" s="21">
        <v>22</v>
      </c>
      <c r="J50" s="21">
        <v>22.5</v>
      </c>
      <c r="K50" s="21">
        <v>22.5</v>
      </c>
      <c r="L50" s="21">
        <f t="shared" si="2"/>
        <v>96.5</v>
      </c>
      <c r="M50" s="23">
        <f t="shared" si="3"/>
        <v>60.3125</v>
      </c>
      <c r="N50" s="24">
        <f t="shared" si="4"/>
        <v>115.88701649601819</v>
      </c>
      <c r="O50" s="2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</row>
    <row r="51" spans="1:165" ht="15">
      <c r="A51" s="4">
        <v>50</v>
      </c>
      <c r="B51" s="29" t="s">
        <v>261</v>
      </c>
      <c r="C51" s="1" t="s">
        <v>181</v>
      </c>
      <c r="D51" s="8">
        <v>157</v>
      </c>
      <c r="E51" s="8">
        <v>69</v>
      </c>
      <c r="F51" s="8">
        <f t="shared" si="0"/>
        <v>226</v>
      </c>
      <c r="G51" s="12">
        <f t="shared" si="1"/>
        <v>51.42207053469852</v>
      </c>
      <c r="H51" s="21">
        <v>35</v>
      </c>
      <c r="I51" s="21">
        <v>27</v>
      </c>
      <c r="J51" s="21">
        <v>21</v>
      </c>
      <c r="K51" s="21">
        <v>19.5</v>
      </c>
      <c r="L51" s="21">
        <f t="shared" si="2"/>
        <v>102.5</v>
      </c>
      <c r="M51" s="23">
        <f t="shared" si="3"/>
        <v>64.0625</v>
      </c>
      <c r="N51" s="24">
        <f t="shared" si="4"/>
        <v>115.48457053469852</v>
      </c>
      <c r="O51" s="2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</row>
    <row r="52" spans="1:165" ht="15">
      <c r="A52" s="4">
        <v>51</v>
      </c>
      <c r="B52" s="30" t="s">
        <v>262</v>
      </c>
      <c r="C52" s="1" t="s">
        <v>57</v>
      </c>
      <c r="D52" s="8">
        <v>146</v>
      </c>
      <c r="E52" s="8">
        <v>79.25</v>
      </c>
      <c r="F52" s="8">
        <f t="shared" si="0"/>
        <v>225.25</v>
      </c>
      <c r="G52" s="12">
        <f t="shared" si="1"/>
        <v>51.2514220705347</v>
      </c>
      <c r="H52" s="21">
        <v>28.25</v>
      </c>
      <c r="I52" s="21">
        <v>25</v>
      </c>
      <c r="J52" s="21">
        <v>20</v>
      </c>
      <c r="K52" s="21">
        <v>27.5</v>
      </c>
      <c r="L52" s="21">
        <f t="shared" si="2"/>
        <v>100.75</v>
      </c>
      <c r="M52" s="23">
        <f t="shared" si="3"/>
        <v>62.96874999999999</v>
      </c>
      <c r="N52" s="24">
        <f t="shared" si="4"/>
        <v>114.22017207053469</v>
      </c>
      <c r="O52" s="2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</row>
    <row r="53" spans="1:165" ht="15">
      <c r="A53" s="4">
        <v>52</v>
      </c>
      <c r="B53" s="29" t="s">
        <v>263</v>
      </c>
      <c r="C53" s="31" t="s">
        <v>21</v>
      </c>
      <c r="D53" s="8">
        <v>140</v>
      </c>
      <c r="E53" s="8">
        <v>69.5</v>
      </c>
      <c r="F53" s="8">
        <f t="shared" si="0"/>
        <v>209.5</v>
      </c>
      <c r="G53" s="12">
        <f t="shared" si="1"/>
        <v>47.66780432309442</v>
      </c>
      <c r="H53" s="21">
        <v>32.5</v>
      </c>
      <c r="I53" s="21">
        <v>27</v>
      </c>
      <c r="J53" s="21">
        <v>21.5</v>
      </c>
      <c r="K53" s="21">
        <v>24.5</v>
      </c>
      <c r="L53" s="21">
        <f t="shared" si="2"/>
        <v>105.5</v>
      </c>
      <c r="M53" s="23">
        <f t="shared" si="3"/>
        <v>65.9375</v>
      </c>
      <c r="N53" s="24">
        <f t="shared" si="4"/>
        <v>113.60530432309443</v>
      </c>
      <c r="O53" s="2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</row>
    <row r="54" spans="1:165" ht="15">
      <c r="A54" s="4">
        <v>53</v>
      </c>
      <c r="B54" s="29" t="s">
        <v>264</v>
      </c>
      <c r="C54" s="1" t="s">
        <v>13</v>
      </c>
      <c r="D54" s="8">
        <v>153</v>
      </c>
      <c r="E54" s="8">
        <v>67</v>
      </c>
      <c r="F54" s="8">
        <f t="shared" si="0"/>
        <v>220</v>
      </c>
      <c r="G54" s="12">
        <f t="shared" si="1"/>
        <v>50.05688282138794</v>
      </c>
      <c r="H54" s="21">
        <v>29.5</v>
      </c>
      <c r="I54" s="21">
        <v>32</v>
      </c>
      <c r="J54" s="21">
        <v>19.5</v>
      </c>
      <c r="K54" s="21">
        <v>19</v>
      </c>
      <c r="L54" s="21">
        <f t="shared" si="2"/>
        <v>100</v>
      </c>
      <c r="M54" s="23">
        <f t="shared" si="3"/>
        <v>62.5</v>
      </c>
      <c r="N54" s="24">
        <f t="shared" si="4"/>
        <v>112.55688282138794</v>
      </c>
      <c r="O54" s="2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</row>
    <row r="55" spans="1:165" ht="15">
      <c r="A55" s="4">
        <v>54</v>
      </c>
      <c r="B55" s="29" t="s">
        <v>265</v>
      </c>
      <c r="C55" s="1" t="s">
        <v>15</v>
      </c>
      <c r="D55" s="8">
        <v>143</v>
      </c>
      <c r="E55" s="8">
        <f>68.25+1</f>
        <v>69.25</v>
      </c>
      <c r="F55" s="8">
        <f t="shared" si="0"/>
        <v>212.25</v>
      </c>
      <c r="G55" s="12">
        <f t="shared" si="1"/>
        <v>48.29351535836178</v>
      </c>
      <c r="H55" s="21">
        <f>21.5+1</f>
        <v>22.5</v>
      </c>
      <c r="I55" s="21">
        <v>37</v>
      </c>
      <c r="J55" s="21">
        <v>21.5</v>
      </c>
      <c r="K55" s="21">
        <v>21</v>
      </c>
      <c r="L55" s="21">
        <f t="shared" si="2"/>
        <v>102</v>
      </c>
      <c r="M55" s="23">
        <f t="shared" si="3"/>
        <v>63.74999999999999</v>
      </c>
      <c r="N55" s="24">
        <f t="shared" si="4"/>
        <v>112.04351535836177</v>
      </c>
      <c r="O55" s="2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</row>
    <row r="56" spans="1:165" ht="15">
      <c r="A56" s="4">
        <v>55</v>
      </c>
      <c r="B56" s="29" t="s">
        <v>266</v>
      </c>
      <c r="C56" s="1" t="s">
        <v>13</v>
      </c>
      <c r="D56" s="8">
        <v>161</v>
      </c>
      <c r="E56" s="8">
        <v>71</v>
      </c>
      <c r="F56" s="8">
        <f t="shared" si="0"/>
        <v>232</v>
      </c>
      <c r="G56" s="12">
        <f t="shared" si="1"/>
        <v>52.7872582480091</v>
      </c>
      <c r="H56" s="21">
        <v>31.25</v>
      </c>
      <c r="I56" s="21">
        <v>23</v>
      </c>
      <c r="J56" s="21">
        <v>17.5</v>
      </c>
      <c r="K56" s="21">
        <v>21</v>
      </c>
      <c r="L56" s="21">
        <f t="shared" si="2"/>
        <v>92.75</v>
      </c>
      <c r="M56" s="23">
        <f t="shared" si="3"/>
        <v>57.96875</v>
      </c>
      <c r="N56" s="24">
        <f t="shared" si="4"/>
        <v>110.7560082480091</v>
      </c>
      <c r="O56" s="2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</row>
    <row r="57" spans="1:165" ht="15">
      <c r="A57" s="4">
        <v>56</v>
      </c>
      <c r="B57" s="29" t="s">
        <v>267</v>
      </c>
      <c r="C57" s="1" t="s">
        <v>113</v>
      </c>
      <c r="D57" s="8">
        <v>160</v>
      </c>
      <c r="E57" s="8">
        <v>73</v>
      </c>
      <c r="F57" s="8">
        <f t="shared" si="0"/>
        <v>233</v>
      </c>
      <c r="G57" s="12">
        <f t="shared" si="1"/>
        <v>53.01478953356087</v>
      </c>
      <c r="H57" s="21">
        <v>26.25</v>
      </c>
      <c r="I57" s="21">
        <v>30</v>
      </c>
      <c r="J57" s="21">
        <v>16</v>
      </c>
      <c r="K57" s="21">
        <v>20</v>
      </c>
      <c r="L57" s="21">
        <f t="shared" si="2"/>
        <v>92.25</v>
      </c>
      <c r="M57" s="23">
        <f t="shared" si="3"/>
        <v>57.65625</v>
      </c>
      <c r="N57" s="24">
        <f t="shared" si="4"/>
        <v>110.67103953356087</v>
      </c>
      <c r="O57" s="2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</row>
    <row r="58" spans="1:165" ht="15">
      <c r="A58" s="4">
        <v>57</v>
      </c>
      <c r="B58" s="29" t="s">
        <v>268</v>
      </c>
      <c r="C58" s="1" t="s">
        <v>269</v>
      </c>
      <c r="D58" s="8">
        <v>159</v>
      </c>
      <c r="E58" s="8">
        <v>56.5</v>
      </c>
      <c r="F58" s="8">
        <f t="shared" si="0"/>
        <v>215.5</v>
      </c>
      <c r="G58" s="12">
        <f t="shared" si="1"/>
        <v>49.032992036405005</v>
      </c>
      <c r="H58" s="21">
        <f>30.25+1</f>
        <v>31.25</v>
      </c>
      <c r="I58" s="21">
        <v>29</v>
      </c>
      <c r="J58" s="21">
        <v>15</v>
      </c>
      <c r="K58" s="21">
        <v>21.5</v>
      </c>
      <c r="L58" s="21">
        <f t="shared" si="2"/>
        <v>96.75</v>
      </c>
      <c r="M58" s="23">
        <f t="shared" si="3"/>
        <v>60.46875000000001</v>
      </c>
      <c r="N58" s="24">
        <f t="shared" si="4"/>
        <v>109.501742036405</v>
      </c>
      <c r="O58" s="2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</row>
    <row r="59" spans="1:165" ht="15">
      <c r="A59" s="4">
        <v>58</v>
      </c>
      <c r="B59" s="29" t="s">
        <v>270</v>
      </c>
      <c r="C59" s="31" t="s">
        <v>29</v>
      </c>
      <c r="D59" s="8">
        <v>140</v>
      </c>
      <c r="E59" s="8">
        <v>63.25</v>
      </c>
      <c r="F59" s="8">
        <f t="shared" si="0"/>
        <v>203.25</v>
      </c>
      <c r="G59" s="12">
        <f t="shared" si="1"/>
        <v>46.2457337883959</v>
      </c>
      <c r="H59" s="21">
        <v>29</v>
      </c>
      <c r="I59" s="21">
        <v>34</v>
      </c>
      <c r="J59" s="21">
        <v>19.5</v>
      </c>
      <c r="K59" s="21">
        <v>16.5</v>
      </c>
      <c r="L59" s="21">
        <f t="shared" si="2"/>
        <v>99</v>
      </c>
      <c r="M59" s="23">
        <f t="shared" si="3"/>
        <v>61.875</v>
      </c>
      <c r="N59" s="24">
        <f t="shared" si="4"/>
        <v>108.12073378839591</v>
      </c>
      <c r="O59" s="2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</row>
    <row r="60" spans="1:165" ht="15">
      <c r="A60" s="4">
        <v>59</v>
      </c>
      <c r="B60" s="29" t="s">
        <v>271</v>
      </c>
      <c r="C60" s="1" t="s">
        <v>39</v>
      </c>
      <c r="D60" s="8">
        <v>132</v>
      </c>
      <c r="E60" s="8">
        <v>59.25</v>
      </c>
      <c r="F60" s="8">
        <f t="shared" si="0"/>
        <v>191.25</v>
      </c>
      <c r="G60" s="12">
        <f t="shared" si="1"/>
        <v>43.515358361774744</v>
      </c>
      <c r="H60" s="21">
        <v>30.5</v>
      </c>
      <c r="I60" s="21">
        <v>37</v>
      </c>
      <c r="J60" s="21">
        <v>13</v>
      </c>
      <c r="K60" s="21">
        <v>22</v>
      </c>
      <c r="L60" s="21">
        <f t="shared" si="2"/>
        <v>102.5</v>
      </c>
      <c r="M60" s="23">
        <f t="shared" si="3"/>
        <v>64.0625</v>
      </c>
      <c r="N60" s="24">
        <f t="shared" si="4"/>
        <v>107.57785836177474</v>
      </c>
      <c r="O60" s="2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</row>
    <row r="61" spans="1:165" ht="15">
      <c r="A61" s="4">
        <v>60</v>
      </c>
      <c r="B61" s="29" t="s">
        <v>272</v>
      </c>
      <c r="C61" s="1" t="s">
        <v>57</v>
      </c>
      <c r="D61" s="8">
        <v>138</v>
      </c>
      <c r="E61" s="8">
        <v>72.75</v>
      </c>
      <c r="F61" s="8">
        <f t="shared" si="0"/>
        <v>210.75</v>
      </c>
      <c r="G61" s="12">
        <f t="shared" si="1"/>
        <v>47.95221843003413</v>
      </c>
      <c r="H61" s="21">
        <v>14.5</v>
      </c>
      <c r="I61" s="21">
        <v>37</v>
      </c>
      <c r="J61" s="21">
        <v>15.5</v>
      </c>
      <c r="K61" s="21">
        <v>28</v>
      </c>
      <c r="L61" s="21">
        <f t="shared" si="2"/>
        <v>95</v>
      </c>
      <c r="M61" s="23">
        <f t="shared" si="3"/>
        <v>59.375</v>
      </c>
      <c r="N61" s="24">
        <f t="shared" si="4"/>
        <v>107.32721843003412</v>
      </c>
      <c r="O61" s="2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</row>
    <row r="62" spans="1:165" ht="15">
      <c r="A62" s="4">
        <v>61</v>
      </c>
      <c r="B62" s="29" t="s">
        <v>273</v>
      </c>
      <c r="C62" s="31" t="s">
        <v>29</v>
      </c>
      <c r="D62" s="8">
        <v>136</v>
      </c>
      <c r="E62" s="8">
        <v>58.25</v>
      </c>
      <c r="F62" s="8">
        <f t="shared" si="0"/>
        <v>194.25</v>
      </c>
      <c r="G62" s="12">
        <f t="shared" si="1"/>
        <v>44.19795221843004</v>
      </c>
      <c r="H62" s="21">
        <v>16</v>
      </c>
      <c r="I62" s="21">
        <v>36</v>
      </c>
      <c r="J62" s="21">
        <v>22.5</v>
      </c>
      <c r="K62" s="21">
        <v>26.5</v>
      </c>
      <c r="L62" s="21">
        <f t="shared" si="2"/>
        <v>101</v>
      </c>
      <c r="M62" s="23">
        <f t="shared" si="3"/>
        <v>63.125</v>
      </c>
      <c r="N62" s="24">
        <f t="shared" si="4"/>
        <v>107.32295221843003</v>
      </c>
      <c r="O62" s="2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</row>
    <row r="63" spans="1:165" ht="15">
      <c r="A63" s="4">
        <v>62</v>
      </c>
      <c r="B63" s="29" t="s">
        <v>274</v>
      </c>
      <c r="C63" s="1" t="s">
        <v>29</v>
      </c>
      <c r="D63" s="8">
        <f>134+2</f>
        <v>136</v>
      </c>
      <c r="E63" s="8">
        <v>51.5</v>
      </c>
      <c r="F63" s="8">
        <f t="shared" si="0"/>
        <v>187.5</v>
      </c>
      <c r="G63" s="12">
        <f t="shared" si="1"/>
        <v>42.66211604095563</v>
      </c>
      <c r="H63" s="21">
        <v>22.75</v>
      </c>
      <c r="I63" s="21">
        <v>32</v>
      </c>
      <c r="J63" s="21">
        <v>21.5</v>
      </c>
      <c r="K63" s="21">
        <v>27</v>
      </c>
      <c r="L63" s="21">
        <f t="shared" si="2"/>
        <v>103.25</v>
      </c>
      <c r="M63" s="23">
        <f t="shared" si="3"/>
        <v>64.53125</v>
      </c>
      <c r="N63" s="24">
        <f t="shared" si="4"/>
        <v>107.19336604095562</v>
      </c>
      <c r="O63" s="2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</row>
    <row r="64" spans="1:165" ht="15">
      <c r="A64" s="4">
        <v>63</v>
      </c>
      <c r="B64" s="29" t="s">
        <v>275</v>
      </c>
      <c r="C64" s="1" t="s">
        <v>13</v>
      </c>
      <c r="D64" s="8">
        <v>148</v>
      </c>
      <c r="E64" s="8">
        <v>66</v>
      </c>
      <c r="F64" s="8">
        <f t="shared" si="0"/>
        <v>214</v>
      </c>
      <c r="G64" s="12">
        <f t="shared" si="1"/>
        <v>48.69169510807736</v>
      </c>
      <c r="H64" s="21">
        <v>29.25</v>
      </c>
      <c r="I64" s="21">
        <v>25</v>
      </c>
      <c r="J64" s="21">
        <v>22</v>
      </c>
      <c r="K64" s="21">
        <v>15</v>
      </c>
      <c r="L64" s="21">
        <f t="shared" si="2"/>
        <v>91.25</v>
      </c>
      <c r="M64" s="23">
        <f t="shared" si="3"/>
        <v>57.03125</v>
      </c>
      <c r="N64" s="24">
        <f t="shared" si="4"/>
        <v>105.72294510807737</v>
      </c>
      <c r="O64" s="2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</row>
    <row r="65" spans="1:165" ht="15">
      <c r="A65" s="4">
        <v>64</v>
      </c>
      <c r="B65" s="29" t="s">
        <v>276</v>
      </c>
      <c r="C65" s="1" t="s">
        <v>187</v>
      </c>
      <c r="D65" s="8">
        <v>134</v>
      </c>
      <c r="E65" s="8">
        <v>55</v>
      </c>
      <c r="F65" s="8">
        <f t="shared" si="0"/>
        <v>189</v>
      </c>
      <c r="G65" s="12">
        <f t="shared" si="1"/>
        <v>43.003412969283275</v>
      </c>
      <c r="H65" s="21">
        <v>27.25</v>
      </c>
      <c r="I65" s="21">
        <v>25</v>
      </c>
      <c r="J65" s="21">
        <v>22.5</v>
      </c>
      <c r="K65" s="21">
        <v>25.5</v>
      </c>
      <c r="L65" s="21">
        <f t="shared" si="2"/>
        <v>100.25</v>
      </c>
      <c r="M65" s="23">
        <f t="shared" si="3"/>
        <v>62.65625</v>
      </c>
      <c r="N65" s="24">
        <f t="shared" si="4"/>
        <v>105.65966296928327</v>
      </c>
      <c r="O65" s="2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</row>
    <row r="66" spans="1:165" ht="15">
      <c r="A66" s="4">
        <v>65</v>
      </c>
      <c r="B66" s="29" t="s">
        <v>277</v>
      </c>
      <c r="C66" s="1" t="s">
        <v>278</v>
      </c>
      <c r="D66" s="8">
        <v>145</v>
      </c>
      <c r="E66" s="8">
        <v>71.75</v>
      </c>
      <c r="F66" s="8">
        <f t="shared" si="0"/>
        <v>216.75</v>
      </c>
      <c r="G66" s="12">
        <f t="shared" si="1"/>
        <v>49.31740614334471</v>
      </c>
      <c r="H66" s="21">
        <v>24.75</v>
      </c>
      <c r="I66" s="21">
        <v>37</v>
      </c>
      <c r="J66" s="21">
        <v>13.5</v>
      </c>
      <c r="K66" s="21">
        <v>14.5</v>
      </c>
      <c r="L66" s="21">
        <f t="shared" si="2"/>
        <v>89.75</v>
      </c>
      <c r="M66" s="23">
        <f t="shared" si="3"/>
        <v>56.09375</v>
      </c>
      <c r="N66" s="24">
        <f t="shared" si="4"/>
        <v>105.41115614334471</v>
      </c>
      <c r="O66" s="2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</row>
    <row r="67" spans="1:165" ht="15">
      <c r="A67" s="4">
        <v>66</v>
      </c>
      <c r="B67" s="29" t="s">
        <v>279</v>
      </c>
      <c r="C67" s="1" t="s">
        <v>280</v>
      </c>
      <c r="D67" s="8">
        <v>117</v>
      </c>
      <c r="E67" s="8">
        <v>67</v>
      </c>
      <c r="F67" s="8">
        <f t="shared" si="0"/>
        <v>184</v>
      </c>
      <c r="G67" s="12">
        <f t="shared" si="1"/>
        <v>41.865756541524455</v>
      </c>
      <c r="H67" s="21">
        <v>25.75</v>
      </c>
      <c r="I67" s="21">
        <v>35</v>
      </c>
      <c r="J67" s="21">
        <v>17.5</v>
      </c>
      <c r="K67" s="21">
        <v>20</v>
      </c>
      <c r="L67" s="21">
        <f t="shared" si="2"/>
        <v>98.25</v>
      </c>
      <c r="M67" s="23">
        <f t="shared" si="3"/>
        <v>61.40624999999999</v>
      </c>
      <c r="N67" s="24">
        <f t="shared" si="4"/>
        <v>103.27200654152445</v>
      </c>
      <c r="O67" s="2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</row>
    <row r="68" spans="1:165" ht="15">
      <c r="A68" s="4">
        <v>67</v>
      </c>
      <c r="B68" s="29" t="s">
        <v>281</v>
      </c>
      <c r="C68" s="1" t="s">
        <v>13</v>
      </c>
      <c r="D68" s="8">
        <v>117</v>
      </c>
      <c r="E68" s="8">
        <v>61.25</v>
      </c>
      <c r="F68" s="8">
        <f t="shared" si="0"/>
        <v>178.25</v>
      </c>
      <c r="G68" s="12">
        <f t="shared" si="1"/>
        <v>40.55745164960182</v>
      </c>
      <c r="H68" s="21">
        <v>18</v>
      </c>
      <c r="I68" s="21">
        <v>32</v>
      </c>
      <c r="J68" s="21">
        <v>19.5</v>
      </c>
      <c r="K68" s="21">
        <v>29.5</v>
      </c>
      <c r="L68" s="21">
        <f t="shared" si="2"/>
        <v>99</v>
      </c>
      <c r="M68" s="23">
        <f t="shared" si="3"/>
        <v>61.875</v>
      </c>
      <c r="N68" s="24">
        <f t="shared" si="4"/>
        <v>102.43245164960183</v>
      </c>
      <c r="O68" s="2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</row>
    <row r="69" spans="1:165" ht="15">
      <c r="A69" s="4">
        <v>68</v>
      </c>
      <c r="B69" s="29" t="s">
        <v>282</v>
      </c>
      <c r="C69" s="1" t="s">
        <v>13</v>
      </c>
      <c r="D69" s="8">
        <v>127</v>
      </c>
      <c r="E69" s="8">
        <v>44.75</v>
      </c>
      <c r="F69" s="8">
        <f t="shared" si="0"/>
        <v>171.75</v>
      </c>
      <c r="G69" s="12">
        <f t="shared" si="1"/>
        <v>39.07849829351536</v>
      </c>
      <c r="H69" s="21">
        <f>18.75+1</f>
        <v>19.75</v>
      </c>
      <c r="I69" s="21">
        <v>38</v>
      </c>
      <c r="J69" s="21">
        <v>15.5</v>
      </c>
      <c r="K69" s="21">
        <v>28</v>
      </c>
      <c r="L69" s="21">
        <f t="shared" si="2"/>
        <v>101.25</v>
      </c>
      <c r="M69" s="23">
        <f t="shared" si="3"/>
        <v>63.28125</v>
      </c>
      <c r="N69" s="24">
        <f t="shared" si="4"/>
        <v>102.35974829351537</v>
      </c>
      <c r="O69" s="2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</row>
    <row r="70" spans="1:165" ht="15">
      <c r="A70" s="4">
        <v>69</v>
      </c>
      <c r="B70" s="29" t="s">
        <v>283</v>
      </c>
      <c r="C70" s="31" t="s">
        <v>21</v>
      </c>
      <c r="D70" s="8">
        <v>147</v>
      </c>
      <c r="E70" s="8">
        <v>25.5</v>
      </c>
      <c r="F70" s="8">
        <f t="shared" si="0"/>
        <v>172.5</v>
      </c>
      <c r="G70" s="12">
        <f t="shared" si="1"/>
        <v>39.249146757679185</v>
      </c>
      <c r="H70" s="21">
        <v>25.75</v>
      </c>
      <c r="I70" s="21">
        <v>34</v>
      </c>
      <c r="J70" s="21">
        <v>18.5</v>
      </c>
      <c r="K70" s="21">
        <v>21</v>
      </c>
      <c r="L70" s="21">
        <f t="shared" si="2"/>
        <v>99.25</v>
      </c>
      <c r="M70" s="23">
        <f t="shared" si="3"/>
        <v>62.03125000000001</v>
      </c>
      <c r="N70" s="24">
        <f t="shared" si="4"/>
        <v>101.2803967576792</v>
      </c>
      <c r="O70" s="2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</row>
    <row r="71" spans="1:165" ht="15">
      <c r="A71" s="4">
        <v>70</v>
      </c>
      <c r="B71" s="29" t="s">
        <v>284</v>
      </c>
      <c r="C71" s="1" t="s">
        <v>13</v>
      </c>
      <c r="D71" s="8">
        <v>171</v>
      </c>
      <c r="E71" s="8">
        <v>28.75</v>
      </c>
      <c r="F71" s="8">
        <f t="shared" si="0"/>
        <v>199.75</v>
      </c>
      <c r="G71" s="12">
        <f t="shared" si="1"/>
        <v>45.449374288964734</v>
      </c>
      <c r="H71" s="21">
        <v>19.75</v>
      </c>
      <c r="I71" s="21">
        <v>27</v>
      </c>
      <c r="J71" s="21">
        <v>17</v>
      </c>
      <c r="K71" s="21">
        <v>22</v>
      </c>
      <c r="L71" s="21">
        <f t="shared" si="2"/>
        <v>85.75</v>
      </c>
      <c r="M71" s="23">
        <f t="shared" si="3"/>
        <v>53.59374999999999</v>
      </c>
      <c r="N71" s="24">
        <f t="shared" si="4"/>
        <v>99.04312428896472</v>
      </c>
      <c r="O71" s="2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</row>
    <row r="72" spans="1:165" ht="15">
      <c r="A72" s="4">
        <v>71</v>
      </c>
      <c r="B72" s="29" t="s">
        <v>285</v>
      </c>
      <c r="C72" s="1" t="s">
        <v>29</v>
      </c>
      <c r="D72" s="8">
        <v>125</v>
      </c>
      <c r="E72" s="8">
        <v>71</v>
      </c>
      <c r="F72" s="8">
        <f t="shared" si="0"/>
        <v>196</v>
      </c>
      <c r="G72" s="12">
        <f t="shared" si="1"/>
        <v>44.59613196814562</v>
      </c>
      <c r="H72" s="21">
        <v>30</v>
      </c>
      <c r="I72" s="21">
        <v>28</v>
      </c>
      <c r="J72" s="21">
        <v>12</v>
      </c>
      <c r="K72" s="21">
        <v>17</v>
      </c>
      <c r="L72" s="21">
        <f t="shared" si="2"/>
        <v>87</v>
      </c>
      <c r="M72" s="23">
        <f t="shared" si="3"/>
        <v>54.37499999999999</v>
      </c>
      <c r="N72" s="24">
        <f t="shared" si="4"/>
        <v>98.97113196814561</v>
      </c>
      <c r="O72" s="2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</row>
    <row r="73" spans="1:165" ht="15">
      <c r="A73" s="4">
        <v>72</v>
      </c>
      <c r="B73" s="29" t="s">
        <v>286</v>
      </c>
      <c r="C73" s="1" t="s">
        <v>287</v>
      </c>
      <c r="D73" s="8">
        <v>130</v>
      </c>
      <c r="E73" s="8">
        <f>59.75+1</f>
        <v>60.75</v>
      </c>
      <c r="F73" s="8">
        <f t="shared" si="0"/>
        <v>190.75</v>
      </c>
      <c r="G73" s="12">
        <f t="shared" si="1"/>
        <v>43.40159271899886</v>
      </c>
      <c r="H73" s="21">
        <f>18+2</f>
        <v>20</v>
      </c>
      <c r="I73" s="21">
        <v>22</v>
      </c>
      <c r="J73" s="21">
        <v>26.5</v>
      </c>
      <c r="K73" s="21">
        <v>20</v>
      </c>
      <c r="L73" s="21">
        <f t="shared" si="2"/>
        <v>88.5</v>
      </c>
      <c r="M73" s="23">
        <f t="shared" si="3"/>
        <v>55.3125</v>
      </c>
      <c r="N73" s="24">
        <f t="shared" si="4"/>
        <v>98.71409271899887</v>
      </c>
      <c r="O73" s="2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</row>
    <row r="74" spans="1:165" ht="15">
      <c r="A74" s="4">
        <v>73</v>
      </c>
      <c r="B74" s="29" t="s">
        <v>288</v>
      </c>
      <c r="C74" s="1" t="s">
        <v>289</v>
      </c>
      <c r="D74" s="8">
        <v>98</v>
      </c>
      <c r="E74" s="8">
        <v>58</v>
      </c>
      <c r="F74" s="8">
        <f t="shared" si="0"/>
        <v>156</v>
      </c>
      <c r="G74" s="12">
        <f t="shared" si="1"/>
        <v>35.49488054607509</v>
      </c>
      <c r="H74" s="21">
        <v>15.5</v>
      </c>
      <c r="I74" s="21">
        <v>40</v>
      </c>
      <c r="J74" s="21">
        <v>19</v>
      </c>
      <c r="K74" s="21">
        <f>20+2</f>
        <v>22</v>
      </c>
      <c r="L74" s="21">
        <f t="shared" si="2"/>
        <v>96.5</v>
      </c>
      <c r="M74" s="23">
        <f t="shared" si="3"/>
        <v>60.3125</v>
      </c>
      <c r="N74" s="24">
        <f t="shared" si="4"/>
        <v>95.80738054607508</v>
      </c>
      <c r="O74" s="2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</row>
    <row r="75" spans="1:165" ht="15">
      <c r="A75" s="4">
        <v>74</v>
      </c>
      <c r="B75" s="29" t="s">
        <v>279</v>
      </c>
      <c r="C75" s="1" t="s">
        <v>280</v>
      </c>
      <c r="D75" s="8">
        <v>141</v>
      </c>
      <c r="E75" s="8">
        <v>66.25</v>
      </c>
      <c r="F75" s="8">
        <f t="shared" si="0"/>
        <v>207.25</v>
      </c>
      <c r="G75" s="12">
        <f t="shared" si="1"/>
        <v>47.15585893060295</v>
      </c>
      <c r="H75" s="21">
        <v>23.5</v>
      </c>
      <c r="I75" s="21">
        <v>15</v>
      </c>
      <c r="J75" s="21">
        <v>17</v>
      </c>
      <c r="K75" s="21">
        <v>21</v>
      </c>
      <c r="L75" s="21">
        <f t="shared" si="2"/>
        <v>76.5</v>
      </c>
      <c r="M75" s="23">
        <f t="shared" si="3"/>
        <v>47.8125</v>
      </c>
      <c r="N75" s="24">
        <f t="shared" si="4"/>
        <v>94.96835893060296</v>
      </c>
      <c r="O75" s="2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</row>
    <row r="76" spans="1:165" ht="15">
      <c r="A76" s="4">
        <v>75</v>
      </c>
      <c r="B76" s="29" t="s">
        <v>290</v>
      </c>
      <c r="C76" s="1" t="s">
        <v>291</v>
      </c>
      <c r="D76" s="8">
        <v>136</v>
      </c>
      <c r="E76" s="8">
        <v>73.75</v>
      </c>
      <c r="F76" s="8">
        <f t="shared" si="0"/>
        <v>209.75</v>
      </c>
      <c r="G76" s="12">
        <f t="shared" si="1"/>
        <v>47.72468714448237</v>
      </c>
      <c r="H76" s="21">
        <v>17.75</v>
      </c>
      <c r="I76" s="21">
        <v>21</v>
      </c>
      <c r="J76" s="21">
        <v>15.5</v>
      </c>
      <c r="K76" s="21">
        <v>17.5</v>
      </c>
      <c r="L76" s="21">
        <f t="shared" si="2"/>
        <v>71.75</v>
      </c>
      <c r="M76" s="23">
        <f t="shared" si="3"/>
        <v>44.84375</v>
      </c>
      <c r="N76" s="24">
        <f t="shared" si="4"/>
        <v>92.56843714448237</v>
      </c>
      <c r="O76" s="2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</row>
    <row r="77" spans="1:165" ht="15">
      <c r="A77" s="4">
        <v>76</v>
      </c>
      <c r="B77" s="29" t="s">
        <v>292</v>
      </c>
      <c r="C77" s="1" t="s">
        <v>293</v>
      </c>
      <c r="D77" s="8">
        <v>113</v>
      </c>
      <c r="E77" s="8">
        <v>28</v>
      </c>
      <c r="F77" s="8">
        <f t="shared" si="0"/>
        <v>141</v>
      </c>
      <c r="G77" s="12">
        <f t="shared" si="1"/>
        <v>32.081911262798634</v>
      </c>
      <c r="H77" s="21">
        <v>28.75</v>
      </c>
      <c r="I77" s="21">
        <v>34</v>
      </c>
      <c r="J77" s="21">
        <v>19</v>
      </c>
      <c r="K77" s="21">
        <v>11.5</v>
      </c>
      <c r="L77" s="21">
        <f t="shared" si="2"/>
        <v>93.25</v>
      </c>
      <c r="M77" s="23">
        <f t="shared" si="3"/>
        <v>58.28124999999999</v>
      </c>
      <c r="N77" s="24">
        <f t="shared" si="4"/>
        <v>90.36316126279863</v>
      </c>
      <c r="O77" s="2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</row>
    <row r="78" spans="1:165" ht="15">
      <c r="A78" s="4">
        <v>77</v>
      </c>
      <c r="B78" s="29" t="s">
        <v>294</v>
      </c>
      <c r="C78" s="1" t="s">
        <v>295</v>
      </c>
      <c r="D78" s="8">
        <v>136</v>
      </c>
      <c r="E78" s="8">
        <v>70</v>
      </c>
      <c r="F78" s="8">
        <f t="shared" si="0"/>
        <v>206</v>
      </c>
      <c r="G78" s="12">
        <f t="shared" si="1"/>
        <v>46.87144482366325</v>
      </c>
      <c r="H78" s="21">
        <v>18.5</v>
      </c>
      <c r="I78" s="21">
        <v>16</v>
      </c>
      <c r="J78" s="21">
        <v>11.5</v>
      </c>
      <c r="K78" s="21">
        <v>17</v>
      </c>
      <c r="L78" s="21">
        <f t="shared" si="2"/>
        <v>63</v>
      </c>
      <c r="M78" s="23">
        <f t="shared" si="3"/>
        <v>39.375</v>
      </c>
      <c r="N78" s="24">
        <f t="shared" si="4"/>
        <v>86.24644482366325</v>
      </c>
      <c r="O78" s="2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</row>
    <row r="79" spans="1:165" ht="15">
      <c r="A79" s="4">
        <v>78</v>
      </c>
      <c r="B79" s="29" t="s">
        <v>296</v>
      </c>
      <c r="C79" s="1" t="s">
        <v>100</v>
      </c>
      <c r="D79" s="8">
        <v>123</v>
      </c>
      <c r="E79" s="8">
        <v>55.25</v>
      </c>
      <c r="F79" s="8">
        <f t="shared" si="0"/>
        <v>178.25</v>
      </c>
      <c r="G79" s="12">
        <f t="shared" si="1"/>
        <v>40.55745164960182</v>
      </c>
      <c r="H79" s="21">
        <v>22.5</v>
      </c>
      <c r="I79" s="21">
        <v>16</v>
      </c>
      <c r="J79" s="21">
        <v>14.5</v>
      </c>
      <c r="K79" s="21">
        <v>15.5</v>
      </c>
      <c r="L79" s="21">
        <f t="shared" si="2"/>
        <v>68.5</v>
      </c>
      <c r="M79" s="23">
        <f t="shared" si="3"/>
        <v>42.8125</v>
      </c>
      <c r="N79" s="24">
        <f t="shared" si="4"/>
        <v>83.36995164960183</v>
      </c>
      <c r="O79" s="2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</row>
    <row r="80" spans="1:165" ht="14.25">
      <c r="A80" s="4">
        <v>79</v>
      </c>
      <c r="B80" s="33" t="s">
        <v>325</v>
      </c>
      <c r="C80" s="1" t="s">
        <v>297</v>
      </c>
      <c r="D80" s="8">
        <v>109</v>
      </c>
      <c r="E80" s="8">
        <v>60.75</v>
      </c>
      <c r="F80" s="8">
        <f t="shared" si="0"/>
        <v>169.75</v>
      </c>
      <c r="G80" s="12">
        <f t="shared" si="1"/>
        <v>38.623435722411834</v>
      </c>
      <c r="H80" s="21">
        <v>14.5</v>
      </c>
      <c r="I80" s="21">
        <v>31</v>
      </c>
      <c r="J80" s="21">
        <v>11</v>
      </c>
      <c r="K80" s="21">
        <v>13.5</v>
      </c>
      <c r="L80" s="21">
        <f t="shared" si="2"/>
        <v>70</v>
      </c>
      <c r="M80" s="23">
        <f t="shared" si="3"/>
        <v>43.75</v>
      </c>
      <c r="N80" s="24">
        <f t="shared" si="4"/>
        <v>82.37343572241184</v>
      </c>
      <c r="O80" s="2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</row>
    <row r="81" spans="1:165" ht="15">
      <c r="A81" s="4">
        <v>80</v>
      </c>
      <c r="B81" s="29" t="s">
        <v>298</v>
      </c>
      <c r="C81" s="1" t="s">
        <v>13</v>
      </c>
      <c r="D81" s="8">
        <v>88</v>
      </c>
      <c r="E81" s="8">
        <v>53</v>
      </c>
      <c r="F81" s="8">
        <f t="shared" si="0"/>
        <v>141</v>
      </c>
      <c r="G81" s="12">
        <f t="shared" si="1"/>
        <v>32.081911262798634</v>
      </c>
      <c r="H81" s="21">
        <v>13.75</v>
      </c>
      <c r="I81" s="21">
        <v>24</v>
      </c>
      <c r="J81" s="21">
        <v>18</v>
      </c>
      <c r="K81" s="21">
        <v>14</v>
      </c>
      <c r="L81" s="21">
        <f t="shared" si="2"/>
        <v>69.75</v>
      </c>
      <c r="M81" s="23">
        <f t="shared" si="3"/>
        <v>43.59375</v>
      </c>
      <c r="N81" s="24">
        <f t="shared" si="4"/>
        <v>75.67566126279863</v>
      </c>
      <c r="O81" s="2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</row>
    <row r="82" spans="1:165" ht="15">
      <c r="A82" s="4">
        <v>81</v>
      </c>
      <c r="B82" s="29" t="s">
        <v>299</v>
      </c>
      <c r="C82" s="1" t="s">
        <v>108</v>
      </c>
      <c r="D82" s="8">
        <v>98</v>
      </c>
      <c r="E82" s="8">
        <v>45</v>
      </c>
      <c r="F82" s="8">
        <f t="shared" si="0"/>
        <v>143</v>
      </c>
      <c r="G82" s="12">
        <f t="shared" si="1"/>
        <v>32.53697383390216</v>
      </c>
      <c r="H82" s="21">
        <v>17</v>
      </c>
      <c r="I82" s="21">
        <v>19</v>
      </c>
      <c r="J82" s="21">
        <v>16.5</v>
      </c>
      <c r="K82" s="21">
        <v>16.5</v>
      </c>
      <c r="L82" s="21">
        <f t="shared" si="2"/>
        <v>69</v>
      </c>
      <c r="M82" s="23">
        <f t="shared" si="3"/>
        <v>43.125</v>
      </c>
      <c r="N82" s="24">
        <f t="shared" si="4"/>
        <v>75.66197383390215</v>
      </c>
      <c r="O82" s="2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</row>
    <row r="83" spans="1:165" ht="15">
      <c r="A83" s="4">
        <v>82</v>
      </c>
      <c r="B83" s="29" t="s">
        <v>300</v>
      </c>
      <c r="C83" s="1" t="s">
        <v>113</v>
      </c>
      <c r="D83" s="8">
        <v>110</v>
      </c>
      <c r="E83" s="8">
        <v>61.75</v>
      </c>
      <c r="F83" s="8">
        <f t="shared" si="0"/>
        <v>171.75</v>
      </c>
      <c r="G83" s="12">
        <f t="shared" si="1"/>
        <v>39.07849829351536</v>
      </c>
      <c r="H83" s="21">
        <v>14.5</v>
      </c>
      <c r="I83" s="21">
        <v>10</v>
      </c>
      <c r="J83" s="21">
        <v>0</v>
      </c>
      <c r="K83" s="21">
        <v>24</v>
      </c>
      <c r="L83" s="21">
        <f t="shared" si="2"/>
        <v>48.5</v>
      </c>
      <c r="M83" s="23">
        <f t="shared" si="3"/>
        <v>30.312499999999996</v>
      </c>
      <c r="N83" s="24">
        <f t="shared" si="4"/>
        <v>69.39099829351535</v>
      </c>
      <c r="O83" s="2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</row>
    <row r="84" spans="1:165" ht="15">
      <c r="A84" s="4">
        <v>83</v>
      </c>
      <c r="B84" s="29" t="s">
        <v>301</v>
      </c>
      <c r="C84" s="1" t="s">
        <v>250</v>
      </c>
      <c r="D84" s="8">
        <v>14</v>
      </c>
      <c r="E84" s="8">
        <v>78.25</v>
      </c>
      <c r="F84" s="8">
        <f t="shared" si="0"/>
        <v>92.25</v>
      </c>
      <c r="G84" s="12">
        <f t="shared" si="1"/>
        <v>20.989761092150168</v>
      </c>
      <c r="H84" s="21">
        <v>8.5</v>
      </c>
      <c r="I84" s="21">
        <v>30</v>
      </c>
      <c r="J84" s="21">
        <v>19.5</v>
      </c>
      <c r="K84" s="21">
        <v>16.5</v>
      </c>
      <c r="L84" s="21">
        <f t="shared" si="2"/>
        <v>74.5</v>
      </c>
      <c r="M84" s="23">
        <f t="shared" si="3"/>
        <v>46.5625</v>
      </c>
      <c r="N84" s="24">
        <f t="shared" si="4"/>
        <v>67.55226109215016</v>
      </c>
      <c r="O84" s="2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</row>
    <row r="85" spans="1:165" ht="15">
      <c r="A85" s="4">
        <v>84</v>
      </c>
      <c r="B85" s="29" t="s">
        <v>302</v>
      </c>
      <c r="C85" s="1" t="s">
        <v>303</v>
      </c>
      <c r="D85" s="8">
        <v>79</v>
      </c>
      <c r="E85" s="8">
        <v>41</v>
      </c>
      <c r="F85" s="8">
        <f t="shared" si="0"/>
        <v>120</v>
      </c>
      <c r="G85" s="12">
        <f t="shared" si="1"/>
        <v>27.303754266211605</v>
      </c>
      <c r="H85" s="21">
        <v>11.75</v>
      </c>
      <c r="I85" s="21">
        <v>26</v>
      </c>
      <c r="J85" s="21">
        <v>6</v>
      </c>
      <c r="K85" s="21">
        <v>19.5</v>
      </c>
      <c r="L85" s="21">
        <f t="shared" si="2"/>
        <v>63.25</v>
      </c>
      <c r="M85" s="23">
        <f t="shared" si="3"/>
        <v>39.53125</v>
      </c>
      <c r="N85" s="24">
        <f t="shared" si="4"/>
        <v>66.8350042662116</v>
      </c>
      <c r="O85" s="2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</row>
    <row r="86" spans="1:165" ht="15">
      <c r="A86" s="4">
        <v>85</v>
      </c>
      <c r="B86" s="29" t="s">
        <v>304</v>
      </c>
      <c r="C86" s="1" t="s">
        <v>176</v>
      </c>
      <c r="D86" s="8">
        <v>81</v>
      </c>
      <c r="E86" s="8">
        <f>38+0.75</f>
        <v>38.75</v>
      </c>
      <c r="F86" s="8">
        <f t="shared" si="0"/>
        <v>119.75</v>
      </c>
      <c r="G86" s="12">
        <f t="shared" si="1"/>
        <v>27.24687144482366</v>
      </c>
      <c r="H86" s="21">
        <v>17.75</v>
      </c>
      <c r="I86" s="21">
        <v>13</v>
      </c>
      <c r="J86" s="21">
        <v>10.5</v>
      </c>
      <c r="K86" s="21">
        <v>14</v>
      </c>
      <c r="L86" s="21">
        <f t="shared" si="2"/>
        <v>55.25</v>
      </c>
      <c r="M86" s="23">
        <f t="shared" si="3"/>
        <v>34.53125</v>
      </c>
      <c r="N86" s="24">
        <f t="shared" si="4"/>
        <v>61.77812144482366</v>
      </c>
      <c r="O86" s="2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</row>
    <row r="87" spans="2:165" ht="15">
      <c r="B87" s="2"/>
      <c r="C87" s="2"/>
      <c r="D87" s="11"/>
      <c r="E87" s="11"/>
      <c r="F87" s="5"/>
      <c r="G87" s="26"/>
      <c r="H87" s="11"/>
      <c r="I87" s="11"/>
      <c r="J87" s="11"/>
      <c r="K87" s="11"/>
      <c r="L87" s="5"/>
      <c r="M87" s="26"/>
      <c r="N87" s="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</row>
    <row r="88" spans="2:165" ht="14.25">
      <c r="B88" s="28" t="s">
        <v>326</v>
      </c>
      <c r="C88" s="2"/>
      <c r="D88" s="11"/>
      <c r="E88" s="11"/>
      <c r="F88" s="5"/>
      <c r="G88" s="26"/>
      <c r="H88" s="11"/>
      <c r="I88" s="11"/>
      <c r="J88" s="11"/>
      <c r="K88" s="11"/>
      <c r="L88" s="5"/>
      <c r="M88" s="26"/>
      <c r="N88" s="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</row>
    <row r="89" spans="2:165" ht="15">
      <c r="B89" s="2"/>
      <c r="C89" s="2"/>
      <c r="D89" s="11"/>
      <c r="E89" s="11"/>
      <c r="F89" s="5"/>
      <c r="G89" s="26"/>
      <c r="H89" s="11"/>
      <c r="I89" s="11"/>
      <c r="J89" s="11"/>
      <c r="K89" s="11"/>
      <c r="L89" s="5"/>
      <c r="M89" s="26"/>
      <c r="N89" s="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</row>
    <row r="90" spans="2:165" ht="15">
      <c r="B90" s="2"/>
      <c r="C90" s="2"/>
      <c r="D90" s="11"/>
      <c r="E90" s="11"/>
      <c r="F90" s="5"/>
      <c r="G90" s="26"/>
      <c r="H90" s="11"/>
      <c r="I90" s="11"/>
      <c r="J90" s="11"/>
      <c r="K90" s="11"/>
      <c r="L90" s="5"/>
      <c r="M90" s="26"/>
      <c r="N90" s="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</row>
    <row r="91" spans="2:165" ht="15">
      <c r="B91" s="2"/>
      <c r="C91" s="2"/>
      <c r="D91" s="11"/>
      <c r="E91" s="11"/>
      <c r="F91" s="5"/>
      <c r="G91" s="26"/>
      <c r="H91" s="11"/>
      <c r="I91" s="11"/>
      <c r="J91" s="11"/>
      <c r="K91" s="11"/>
      <c r="L91" s="5"/>
      <c r="M91" s="26"/>
      <c r="N91" s="1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</row>
    <row r="92" spans="2:165" ht="15">
      <c r="B92" s="2"/>
      <c r="C92" s="2"/>
      <c r="D92" s="11"/>
      <c r="E92" s="11"/>
      <c r="F92" s="5"/>
      <c r="G92" s="26"/>
      <c r="H92" s="11"/>
      <c r="I92" s="11"/>
      <c r="J92" s="11"/>
      <c r="K92" s="11"/>
      <c r="L92" s="5"/>
      <c r="M92" s="26"/>
      <c r="N92" s="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</row>
    <row r="93" spans="2:165" ht="15">
      <c r="B93" s="2"/>
      <c r="C93" s="2"/>
      <c r="D93" s="11"/>
      <c r="E93" s="11"/>
      <c r="F93" s="5"/>
      <c r="G93" s="26"/>
      <c r="H93" s="11"/>
      <c r="I93" s="11"/>
      <c r="J93" s="11"/>
      <c r="K93" s="11"/>
      <c r="L93" s="5"/>
      <c r="M93" s="26"/>
      <c r="N93" s="1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</row>
    <row r="94" spans="2:165" ht="15">
      <c r="B94" s="2"/>
      <c r="C94" s="2"/>
      <c r="D94" s="11"/>
      <c r="E94" s="11"/>
      <c r="F94" s="5"/>
      <c r="G94" s="26"/>
      <c r="H94" s="11"/>
      <c r="I94" s="11"/>
      <c r="J94" s="11"/>
      <c r="K94" s="11"/>
      <c r="L94" s="5"/>
      <c r="M94" s="26"/>
      <c r="N94" s="1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</row>
    <row r="95" spans="2:165" ht="15">
      <c r="B95" s="2"/>
      <c r="C95" s="2"/>
      <c r="D95" s="11"/>
      <c r="E95" s="11"/>
      <c r="F95" s="5"/>
      <c r="G95" s="26"/>
      <c r="H95" s="11"/>
      <c r="I95" s="11"/>
      <c r="J95" s="11"/>
      <c r="K95" s="11"/>
      <c r="L95" s="5"/>
      <c r="M95" s="26"/>
      <c r="N95" s="1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</row>
    <row r="96" spans="2:165" ht="15">
      <c r="B96" s="2"/>
      <c r="C96" s="2"/>
      <c r="D96" s="11"/>
      <c r="E96" s="11"/>
      <c r="F96" s="5"/>
      <c r="G96" s="26"/>
      <c r="H96" s="11"/>
      <c r="I96" s="11"/>
      <c r="J96" s="11"/>
      <c r="K96" s="11"/>
      <c r="L96" s="5"/>
      <c r="M96" s="26"/>
      <c r="N96" s="1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</row>
    <row r="97" spans="2:165" ht="15">
      <c r="B97" s="2"/>
      <c r="C97" s="2"/>
      <c r="D97" s="11"/>
      <c r="E97" s="11"/>
      <c r="F97" s="5"/>
      <c r="G97" s="26"/>
      <c r="H97" s="11"/>
      <c r="I97" s="11"/>
      <c r="J97" s="11"/>
      <c r="K97" s="11"/>
      <c r="L97" s="5"/>
      <c r="M97" s="26"/>
      <c r="N97" s="1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</row>
    <row r="98" spans="2:165" ht="15">
      <c r="B98" s="2"/>
      <c r="C98" s="2"/>
      <c r="D98" s="11"/>
      <c r="E98" s="11"/>
      <c r="F98" s="5"/>
      <c r="G98" s="26"/>
      <c r="H98" s="11"/>
      <c r="I98" s="11"/>
      <c r="J98" s="11"/>
      <c r="K98" s="11"/>
      <c r="L98" s="5"/>
      <c r="M98" s="26"/>
      <c r="N98" s="1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</row>
    <row r="99" spans="2:165" ht="15">
      <c r="B99" s="2"/>
      <c r="C99" s="2"/>
      <c r="D99" s="11"/>
      <c r="E99" s="11"/>
      <c r="F99" s="5"/>
      <c r="G99" s="26"/>
      <c r="H99" s="11"/>
      <c r="I99" s="11"/>
      <c r="J99" s="11"/>
      <c r="K99" s="11"/>
      <c r="L99" s="5"/>
      <c r="M99" s="26"/>
      <c r="N99" s="1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</row>
    <row r="100" spans="2:165" ht="15">
      <c r="B100" s="2"/>
      <c r="C100" s="2"/>
      <c r="D100" s="11"/>
      <c r="E100" s="11"/>
      <c r="F100" s="5"/>
      <c r="G100" s="26"/>
      <c r="H100" s="11"/>
      <c r="I100" s="11"/>
      <c r="J100" s="11"/>
      <c r="K100" s="11"/>
      <c r="L100" s="5"/>
      <c r="M100" s="26"/>
      <c r="N100" s="1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</row>
    <row r="101" spans="2:165" ht="15">
      <c r="B101" s="2"/>
      <c r="C101" s="2"/>
      <c r="D101" s="11"/>
      <c r="E101" s="11"/>
      <c r="F101" s="5"/>
      <c r="G101" s="26"/>
      <c r="H101" s="11"/>
      <c r="I101" s="11"/>
      <c r="J101" s="11"/>
      <c r="K101" s="11"/>
      <c r="L101" s="5"/>
      <c r="M101" s="26"/>
      <c r="N101" s="1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</row>
    <row r="102" spans="2:165" ht="15">
      <c r="B102" s="2"/>
      <c r="C102" s="2"/>
      <c r="D102" s="11"/>
      <c r="E102" s="11"/>
      <c r="F102" s="5"/>
      <c r="G102" s="26"/>
      <c r="H102" s="11"/>
      <c r="I102" s="11"/>
      <c r="J102" s="11"/>
      <c r="K102" s="11"/>
      <c r="L102" s="5"/>
      <c r="M102" s="26"/>
      <c r="N102" s="1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</row>
    <row r="103" spans="2:165" ht="15">
      <c r="B103" s="2"/>
      <c r="C103" s="2"/>
      <c r="D103" s="11"/>
      <c r="E103" s="11"/>
      <c r="F103" s="5"/>
      <c r="G103" s="26"/>
      <c r="H103" s="11"/>
      <c r="I103" s="11"/>
      <c r="J103" s="11"/>
      <c r="K103" s="11"/>
      <c r="L103" s="5"/>
      <c r="M103" s="26"/>
      <c r="N103" s="1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</row>
    <row r="104" spans="2:165" ht="15">
      <c r="B104" s="2"/>
      <c r="C104" s="2"/>
      <c r="D104" s="11"/>
      <c r="E104" s="11"/>
      <c r="F104" s="5"/>
      <c r="G104" s="26"/>
      <c r="H104" s="11"/>
      <c r="I104" s="11"/>
      <c r="J104" s="11"/>
      <c r="K104" s="11"/>
      <c r="L104" s="5"/>
      <c r="M104" s="26"/>
      <c r="N104" s="1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</row>
    <row r="105" spans="2:165" ht="15">
      <c r="B105" s="2"/>
      <c r="C105" s="2"/>
      <c r="D105" s="11"/>
      <c r="E105" s="11"/>
      <c r="F105" s="5"/>
      <c r="G105" s="26"/>
      <c r="H105" s="11"/>
      <c r="I105" s="11"/>
      <c r="J105" s="11"/>
      <c r="K105" s="11"/>
      <c r="L105" s="5"/>
      <c r="M105" s="26"/>
      <c r="N105" s="1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</row>
    <row r="106" spans="2:165" ht="15">
      <c r="B106" s="2"/>
      <c r="C106" s="2"/>
      <c r="D106" s="11"/>
      <c r="E106" s="11"/>
      <c r="F106" s="5"/>
      <c r="G106" s="26"/>
      <c r="H106" s="11"/>
      <c r="I106" s="11"/>
      <c r="J106" s="11"/>
      <c r="K106" s="11"/>
      <c r="L106" s="5"/>
      <c r="M106" s="26"/>
      <c r="N106" s="1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</row>
    <row r="107" spans="2:165" ht="15">
      <c r="B107" s="2"/>
      <c r="C107" s="2"/>
      <c r="D107" s="11"/>
      <c r="E107" s="11"/>
      <c r="F107" s="5"/>
      <c r="G107" s="26"/>
      <c r="H107" s="11"/>
      <c r="I107" s="11"/>
      <c r="J107" s="11"/>
      <c r="K107" s="11"/>
      <c r="L107" s="5"/>
      <c r="M107" s="26"/>
      <c r="N107" s="1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</row>
    <row r="108" spans="2:165" ht="15">
      <c r="B108" s="2"/>
      <c r="C108" s="2"/>
      <c r="D108" s="11"/>
      <c r="E108" s="11"/>
      <c r="F108" s="5"/>
      <c r="G108" s="26"/>
      <c r="H108" s="11"/>
      <c r="I108" s="11"/>
      <c r="J108" s="11"/>
      <c r="K108" s="11"/>
      <c r="L108" s="5"/>
      <c r="M108" s="26"/>
      <c r="N108" s="1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</row>
    <row r="109" spans="2:165" ht="15">
      <c r="B109" s="2"/>
      <c r="C109" s="2"/>
      <c r="D109" s="11"/>
      <c r="E109" s="11"/>
      <c r="F109" s="5"/>
      <c r="G109" s="26"/>
      <c r="H109" s="11"/>
      <c r="I109" s="11"/>
      <c r="J109" s="11"/>
      <c r="K109" s="11"/>
      <c r="L109" s="5"/>
      <c r="M109" s="26"/>
      <c r="N109" s="1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</row>
    <row r="110" spans="2:165" ht="15">
      <c r="B110" s="2"/>
      <c r="C110" s="2"/>
      <c r="D110" s="11"/>
      <c r="E110" s="11"/>
      <c r="F110" s="5"/>
      <c r="G110" s="26"/>
      <c r="H110" s="11"/>
      <c r="I110" s="11"/>
      <c r="J110" s="11"/>
      <c r="K110" s="11"/>
      <c r="L110" s="5"/>
      <c r="M110" s="26"/>
      <c r="N110" s="1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</row>
    <row r="111" spans="2:165" ht="15">
      <c r="B111" s="2"/>
      <c r="C111" s="2"/>
      <c r="D111" s="11"/>
      <c r="E111" s="11"/>
      <c r="F111" s="5"/>
      <c r="G111" s="26"/>
      <c r="H111" s="11"/>
      <c r="I111" s="11"/>
      <c r="J111" s="11"/>
      <c r="K111" s="11"/>
      <c r="L111" s="5"/>
      <c r="M111" s="26"/>
      <c r="N111" s="1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</row>
    <row r="112" spans="2:165" ht="15">
      <c r="B112" s="2"/>
      <c r="C112" s="2"/>
      <c r="D112" s="11"/>
      <c r="E112" s="11"/>
      <c r="F112" s="5"/>
      <c r="G112" s="26"/>
      <c r="H112" s="11"/>
      <c r="I112" s="11"/>
      <c r="J112" s="11"/>
      <c r="K112" s="11"/>
      <c r="L112" s="5"/>
      <c r="M112" s="26"/>
      <c r="N112" s="1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</row>
    <row r="113" spans="2:165" ht="15">
      <c r="B113" s="2"/>
      <c r="C113" s="2"/>
      <c r="D113" s="11"/>
      <c r="E113" s="11"/>
      <c r="F113" s="5"/>
      <c r="G113" s="26"/>
      <c r="H113" s="11"/>
      <c r="I113" s="11"/>
      <c r="J113" s="11"/>
      <c r="K113" s="11"/>
      <c r="L113" s="5"/>
      <c r="M113" s="26"/>
      <c r="N113" s="1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</row>
    <row r="114" spans="2:165" ht="15">
      <c r="B114" s="2"/>
      <c r="C114" s="2"/>
      <c r="D114" s="11"/>
      <c r="E114" s="11"/>
      <c r="F114" s="5"/>
      <c r="G114" s="26"/>
      <c r="H114" s="11"/>
      <c r="I114" s="11"/>
      <c r="J114" s="11"/>
      <c r="K114" s="11"/>
      <c r="L114" s="5"/>
      <c r="M114" s="26"/>
      <c r="N114" s="13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</row>
    <row r="115" spans="2:165" ht="15">
      <c r="B115" s="2"/>
      <c r="C115" s="2"/>
      <c r="D115" s="11"/>
      <c r="E115" s="11"/>
      <c r="F115" s="5"/>
      <c r="G115" s="26"/>
      <c r="H115" s="11"/>
      <c r="I115" s="11"/>
      <c r="J115" s="11"/>
      <c r="K115" s="11"/>
      <c r="L115" s="5"/>
      <c r="M115" s="26"/>
      <c r="N115" s="13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</row>
    <row r="116" spans="2:165" ht="15">
      <c r="B116" s="2"/>
      <c r="C116" s="2"/>
      <c r="D116" s="11"/>
      <c r="E116" s="11"/>
      <c r="F116" s="5"/>
      <c r="G116" s="26"/>
      <c r="H116" s="11"/>
      <c r="I116" s="11"/>
      <c r="J116" s="11"/>
      <c r="K116" s="11"/>
      <c r="L116" s="5"/>
      <c r="M116" s="26"/>
      <c r="N116" s="1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</row>
    <row r="117" spans="2:165" ht="15">
      <c r="B117" s="2"/>
      <c r="C117" s="2"/>
      <c r="D117" s="11"/>
      <c r="E117" s="11"/>
      <c r="F117" s="5"/>
      <c r="G117" s="26"/>
      <c r="H117" s="11"/>
      <c r="I117" s="11"/>
      <c r="J117" s="11"/>
      <c r="K117" s="11"/>
      <c r="L117" s="5"/>
      <c r="M117" s="26"/>
      <c r="N117" s="1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</row>
    <row r="118" spans="2:165" ht="15">
      <c r="B118" s="2"/>
      <c r="C118" s="2"/>
      <c r="D118" s="11"/>
      <c r="E118" s="11"/>
      <c r="F118" s="5"/>
      <c r="G118" s="26"/>
      <c r="H118" s="11"/>
      <c r="I118" s="11"/>
      <c r="J118" s="11"/>
      <c r="K118" s="11"/>
      <c r="L118" s="5"/>
      <c r="M118" s="26"/>
      <c r="N118" s="1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</row>
    <row r="119" spans="2:165" ht="15">
      <c r="B119" s="2"/>
      <c r="C119" s="2"/>
      <c r="D119" s="11"/>
      <c r="E119" s="11"/>
      <c r="F119" s="5"/>
      <c r="G119" s="26"/>
      <c r="H119" s="11"/>
      <c r="I119" s="11"/>
      <c r="J119" s="11"/>
      <c r="K119" s="11"/>
      <c r="L119" s="5"/>
      <c r="M119" s="26"/>
      <c r="N119" s="1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</row>
    <row r="120" spans="2:165" ht="15">
      <c r="B120" s="2"/>
      <c r="C120" s="2"/>
      <c r="D120" s="11"/>
      <c r="E120" s="11"/>
      <c r="F120" s="5"/>
      <c r="G120" s="26"/>
      <c r="H120" s="11"/>
      <c r="I120" s="11"/>
      <c r="J120" s="11"/>
      <c r="K120" s="11"/>
      <c r="L120" s="5"/>
      <c r="M120" s="26"/>
      <c r="N120" s="1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</row>
    <row r="121" spans="2:165" ht="15">
      <c r="B121" s="2"/>
      <c r="C121" s="2"/>
      <c r="D121" s="11"/>
      <c r="E121" s="11"/>
      <c r="F121" s="5"/>
      <c r="G121" s="26"/>
      <c r="H121" s="11"/>
      <c r="I121" s="11"/>
      <c r="J121" s="11"/>
      <c r="K121" s="11"/>
      <c r="L121" s="5"/>
      <c r="M121" s="26"/>
      <c r="N121" s="1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</row>
    <row r="122" spans="2:165" ht="15">
      <c r="B122" s="2"/>
      <c r="C122" s="2"/>
      <c r="D122" s="11"/>
      <c r="E122" s="11"/>
      <c r="F122" s="5"/>
      <c r="G122" s="26"/>
      <c r="H122" s="11"/>
      <c r="I122" s="11"/>
      <c r="J122" s="11"/>
      <c r="K122" s="11"/>
      <c r="L122" s="5"/>
      <c r="M122" s="26"/>
      <c r="N122" s="1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</row>
    <row r="123" spans="2:165" ht="15">
      <c r="B123" s="2"/>
      <c r="C123" s="2"/>
      <c r="D123" s="11"/>
      <c r="E123" s="11"/>
      <c r="F123" s="5"/>
      <c r="G123" s="26"/>
      <c r="H123" s="11"/>
      <c r="I123" s="11"/>
      <c r="J123" s="11"/>
      <c r="K123" s="11"/>
      <c r="L123" s="5"/>
      <c r="M123" s="26"/>
      <c r="N123" s="1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</row>
    <row r="124" spans="2:165" ht="15">
      <c r="B124" s="2"/>
      <c r="C124" s="2"/>
      <c r="D124" s="11"/>
      <c r="E124" s="11"/>
      <c r="F124" s="5"/>
      <c r="G124" s="26"/>
      <c r="H124" s="11"/>
      <c r="I124" s="11"/>
      <c r="J124" s="11"/>
      <c r="K124" s="11"/>
      <c r="L124" s="5"/>
      <c r="M124" s="26"/>
      <c r="N124" s="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</row>
    <row r="125" spans="2:165" ht="15">
      <c r="B125" s="2"/>
      <c r="C125" s="2"/>
      <c r="D125" s="11"/>
      <c r="E125" s="11"/>
      <c r="F125" s="5"/>
      <c r="G125" s="26"/>
      <c r="H125" s="11"/>
      <c r="I125" s="11"/>
      <c r="J125" s="11"/>
      <c r="K125" s="11"/>
      <c r="L125" s="5"/>
      <c r="M125" s="26"/>
      <c r="N125" s="1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</row>
    <row r="126" spans="2:165" ht="15">
      <c r="B126" s="2"/>
      <c r="C126" s="2"/>
      <c r="D126" s="11"/>
      <c r="E126" s="11"/>
      <c r="F126" s="5"/>
      <c r="G126" s="26"/>
      <c r="H126" s="11"/>
      <c r="I126" s="11"/>
      <c r="J126" s="11"/>
      <c r="K126" s="11"/>
      <c r="L126" s="5"/>
      <c r="M126" s="26"/>
      <c r="N126" s="13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</row>
    <row r="127" spans="2:165" ht="15">
      <c r="B127" s="2"/>
      <c r="C127" s="2"/>
      <c r="D127" s="11"/>
      <c r="E127" s="11"/>
      <c r="F127" s="5"/>
      <c r="G127" s="26"/>
      <c r="H127" s="11"/>
      <c r="I127" s="11"/>
      <c r="J127" s="11"/>
      <c r="K127" s="11"/>
      <c r="L127" s="5"/>
      <c r="M127" s="26"/>
      <c r="N127" s="13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</row>
    <row r="128" spans="2:165" ht="15">
      <c r="B128" s="2"/>
      <c r="C128" s="2"/>
      <c r="D128" s="11"/>
      <c r="E128" s="11"/>
      <c r="F128" s="5"/>
      <c r="G128" s="26"/>
      <c r="H128" s="11"/>
      <c r="I128" s="11"/>
      <c r="J128" s="11"/>
      <c r="K128" s="11"/>
      <c r="L128" s="5"/>
      <c r="M128" s="26"/>
      <c r="N128" s="1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</row>
    <row r="129" spans="2:165" ht="15">
      <c r="B129" s="2"/>
      <c r="C129" s="2"/>
      <c r="D129" s="11"/>
      <c r="E129" s="11"/>
      <c r="F129" s="5"/>
      <c r="G129" s="26"/>
      <c r="H129" s="11"/>
      <c r="I129" s="11"/>
      <c r="J129" s="11"/>
      <c r="K129" s="11"/>
      <c r="L129" s="5"/>
      <c r="M129" s="26"/>
      <c r="N129" s="1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</row>
    <row r="130" spans="2:165" ht="15">
      <c r="B130" s="2"/>
      <c r="C130" s="2"/>
      <c r="D130" s="11"/>
      <c r="E130" s="11"/>
      <c r="F130" s="5"/>
      <c r="G130" s="26"/>
      <c r="H130" s="11"/>
      <c r="I130" s="11"/>
      <c r="J130" s="11"/>
      <c r="K130" s="11"/>
      <c r="L130" s="5"/>
      <c r="M130" s="26"/>
      <c r="N130" s="1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</row>
    <row r="131" spans="2:165" ht="15">
      <c r="B131" s="2"/>
      <c r="C131" s="2"/>
      <c r="D131" s="11"/>
      <c r="E131" s="11"/>
      <c r="F131" s="5"/>
      <c r="G131" s="26"/>
      <c r="H131" s="11"/>
      <c r="I131" s="11"/>
      <c r="J131" s="11"/>
      <c r="K131" s="11"/>
      <c r="L131" s="5"/>
      <c r="M131" s="26"/>
      <c r="N131" s="1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</row>
    <row r="132" spans="2:165" ht="15">
      <c r="B132" s="2"/>
      <c r="C132" s="2"/>
      <c r="D132" s="11"/>
      <c r="E132" s="11"/>
      <c r="F132" s="5"/>
      <c r="G132" s="26"/>
      <c r="H132" s="11"/>
      <c r="I132" s="11"/>
      <c r="J132" s="11"/>
      <c r="K132" s="11"/>
      <c r="L132" s="5"/>
      <c r="M132" s="26"/>
      <c r="N132" s="1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</row>
    <row r="133" spans="2:165" ht="15">
      <c r="B133" s="2"/>
      <c r="C133" s="2"/>
      <c r="D133" s="11"/>
      <c r="E133" s="11"/>
      <c r="F133" s="5"/>
      <c r="G133" s="26"/>
      <c r="H133" s="11"/>
      <c r="I133" s="11"/>
      <c r="J133" s="11"/>
      <c r="K133" s="11"/>
      <c r="L133" s="5"/>
      <c r="M133" s="26"/>
      <c r="N133" s="1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</row>
    <row r="134" spans="2:165" ht="15">
      <c r="B134" s="2"/>
      <c r="C134" s="2"/>
      <c r="D134" s="11"/>
      <c r="E134" s="11"/>
      <c r="F134" s="5"/>
      <c r="G134" s="26"/>
      <c r="H134" s="11"/>
      <c r="I134" s="11"/>
      <c r="J134" s="11"/>
      <c r="K134" s="11"/>
      <c r="L134" s="5"/>
      <c r="M134" s="26"/>
      <c r="N134" s="1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</row>
    <row r="135" spans="2:165" ht="15">
      <c r="B135" s="2"/>
      <c r="C135" s="2"/>
      <c r="D135" s="11"/>
      <c r="E135" s="11"/>
      <c r="F135" s="5"/>
      <c r="G135" s="26"/>
      <c r="H135" s="11"/>
      <c r="I135" s="11"/>
      <c r="J135" s="11"/>
      <c r="K135" s="11"/>
      <c r="L135" s="5"/>
      <c r="M135" s="26"/>
      <c r="N135" s="1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</row>
    <row r="136" spans="2:165" ht="15">
      <c r="B136" s="2"/>
      <c r="C136" s="2"/>
      <c r="D136" s="11"/>
      <c r="E136" s="11"/>
      <c r="F136" s="5"/>
      <c r="G136" s="26"/>
      <c r="H136" s="11"/>
      <c r="I136" s="11"/>
      <c r="J136" s="11"/>
      <c r="K136" s="11"/>
      <c r="L136" s="5"/>
      <c r="M136" s="26"/>
      <c r="N136" s="1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</row>
    <row r="137" spans="2:165" ht="15">
      <c r="B137" s="2"/>
      <c r="C137" s="2"/>
      <c r="D137" s="11"/>
      <c r="E137" s="11"/>
      <c r="F137" s="5"/>
      <c r="G137" s="26"/>
      <c r="H137" s="11"/>
      <c r="I137" s="11"/>
      <c r="J137" s="11"/>
      <c r="K137" s="11"/>
      <c r="L137" s="5"/>
      <c r="M137" s="26"/>
      <c r="N137" s="1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</row>
    <row r="138" spans="2:165" ht="15">
      <c r="B138" s="2"/>
      <c r="C138" s="2"/>
      <c r="D138" s="11"/>
      <c r="E138" s="11"/>
      <c r="F138" s="5"/>
      <c r="G138" s="26"/>
      <c r="H138" s="11"/>
      <c r="I138" s="11"/>
      <c r="J138" s="11"/>
      <c r="K138" s="11"/>
      <c r="L138" s="5"/>
      <c r="M138" s="26"/>
      <c r="N138" s="13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</row>
    <row r="139" spans="2:165" ht="15">
      <c r="B139" s="2"/>
      <c r="C139" s="2"/>
      <c r="D139" s="11"/>
      <c r="E139" s="11"/>
      <c r="F139" s="5"/>
      <c r="G139" s="26"/>
      <c r="H139" s="11"/>
      <c r="I139" s="11"/>
      <c r="J139" s="11"/>
      <c r="K139" s="11"/>
      <c r="L139" s="5"/>
      <c r="M139" s="26"/>
      <c r="N139" s="13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</row>
    <row r="140" spans="2:165" ht="15">
      <c r="B140" s="2"/>
      <c r="C140" s="2"/>
      <c r="D140" s="11"/>
      <c r="E140" s="11"/>
      <c r="F140" s="5"/>
      <c r="G140" s="26"/>
      <c r="H140" s="11"/>
      <c r="I140" s="11"/>
      <c r="J140" s="11"/>
      <c r="K140" s="11"/>
      <c r="L140" s="5"/>
      <c r="M140" s="26"/>
      <c r="N140" s="13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</row>
    <row r="141" spans="2:165" ht="15">
      <c r="B141" s="2"/>
      <c r="C141" s="2"/>
      <c r="D141" s="11"/>
      <c r="E141" s="11"/>
      <c r="F141" s="5"/>
      <c r="G141" s="26"/>
      <c r="H141" s="11"/>
      <c r="I141" s="11"/>
      <c r="J141" s="11"/>
      <c r="K141" s="11"/>
      <c r="L141" s="5"/>
      <c r="M141" s="26"/>
      <c r="N141" s="1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</row>
    <row r="142" spans="2:165" ht="15">
      <c r="B142" s="2"/>
      <c r="C142" s="2"/>
      <c r="D142" s="11"/>
      <c r="E142" s="11"/>
      <c r="F142" s="5"/>
      <c r="G142" s="26"/>
      <c r="H142" s="11"/>
      <c r="I142" s="11"/>
      <c r="J142" s="11"/>
      <c r="K142" s="11"/>
      <c r="L142" s="5"/>
      <c r="M142" s="26"/>
      <c r="N142" s="1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</row>
    <row r="143" spans="2:165" ht="15">
      <c r="B143" s="2"/>
      <c r="C143" s="2"/>
      <c r="D143" s="11"/>
      <c r="E143" s="11"/>
      <c r="F143" s="5"/>
      <c r="G143" s="26"/>
      <c r="H143" s="11"/>
      <c r="I143" s="11"/>
      <c r="J143" s="11"/>
      <c r="K143" s="11"/>
      <c r="L143" s="5"/>
      <c r="M143" s="26"/>
      <c r="N143" s="1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</row>
    <row r="144" spans="2:165" ht="15">
      <c r="B144" s="2"/>
      <c r="C144" s="2"/>
      <c r="D144" s="11"/>
      <c r="E144" s="11"/>
      <c r="F144" s="5"/>
      <c r="G144" s="26"/>
      <c r="H144" s="11"/>
      <c r="I144" s="11"/>
      <c r="J144" s="11"/>
      <c r="K144" s="11"/>
      <c r="L144" s="5"/>
      <c r="M144" s="26"/>
      <c r="N144" s="1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</row>
    <row r="145" spans="2:165" ht="15">
      <c r="B145" s="2"/>
      <c r="C145" s="2"/>
      <c r="D145" s="11"/>
      <c r="E145" s="11"/>
      <c r="F145" s="5"/>
      <c r="G145" s="26"/>
      <c r="H145" s="11"/>
      <c r="I145" s="11"/>
      <c r="J145" s="11"/>
      <c r="K145" s="11"/>
      <c r="L145" s="5"/>
      <c r="M145" s="26"/>
      <c r="N145" s="1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</row>
    <row r="146" spans="2:165" ht="15">
      <c r="B146" s="2"/>
      <c r="C146" s="2"/>
      <c r="D146" s="11"/>
      <c r="E146" s="11"/>
      <c r="F146" s="5"/>
      <c r="G146" s="26"/>
      <c r="H146" s="11"/>
      <c r="I146" s="11"/>
      <c r="J146" s="11"/>
      <c r="K146" s="11"/>
      <c r="L146" s="5"/>
      <c r="M146" s="26"/>
      <c r="N146" s="1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</row>
    <row r="147" spans="2:165" ht="15">
      <c r="B147" s="2"/>
      <c r="C147" s="2"/>
      <c r="D147" s="11"/>
      <c r="E147" s="11"/>
      <c r="F147" s="5"/>
      <c r="G147" s="26"/>
      <c r="H147" s="11"/>
      <c r="I147" s="11"/>
      <c r="J147" s="11"/>
      <c r="K147" s="11"/>
      <c r="L147" s="5"/>
      <c r="M147" s="26"/>
      <c r="N147" s="1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</row>
    <row r="148" spans="2:165" ht="15">
      <c r="B148" s="2"/>
      <c r="C148" s="2"/>
      <c r="D148" s="11"/>
      <c r="E148" s="11"/>
      <c r="F148" s="5"/>
      <c r="G148" s="26"/>
      <c r="H148" s="11"/>
      <c r="I148" s="11"/>
      <c r="J148" s="11"/>
      <c r="K148" s="11"/>
      <c r="L148" s="5"/>
      <c r="M148" s="26"/>
      <c r="N148" s="1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</row>
    <row r="149" spans="2:165" ht="15">
      <c r="B149" s="2"/>
      <c r="C149" s="2"/>
      <c r="D149" s="11"/>
      <c r="E149" s="11"/>
      <c r="F149" s="5"/>
      <c r="G149" s="26"/>
      <c r="H149" s="11"/>
      <c r="I149" s="11"/>
      <c r="J149" s="11"/>
      <c r="K149" s="11"/>
      <c r="L149" s="5"/>
      <c r="M149" s="26"/>
      <c r="N149" s="1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</row>
    <row r="150" spans="2:165" ht="15">
      <c r="B150" s="2"/>
      <c r="C150" s="2"/>
      <c r="D150" s="11"/>
      <c r="E150" s="11"/>
      <c r="F150" s="5"/>
      <c r="G150" s="26"/>
      <c r="H150" s="11"/>
      <c r="I150" s="11"/>
      <c r="J150" s="11"/>
      <c r="K150" s="11"/>
      <c r="L150" s="5"/>
      <c r="M150" s="26"/>
      <c r="N150" s="1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</row>
    <row r="151" spans="2:165" ht="15">
      <c r="B151" s="2"/>
      <c r="C151" s="2"/>
      <c r="D151" s="11"/>
      <c r="E151" s="11"/>
      <c r="F151" s="5"/>
      <c r="G151" s="26"/>
      <c r="H151" s="11"/>
      <c r="I151" s="11"/>
      <c r="J151" s="11"/>
      <c r="K151" s="11"/>
      <c r="L151" s="5"/>
      <c r="M151" s="26"/>
      <c r="N151" s="13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</row>
    <row r="152" spans="2:165" ht="15">
      <c r="B152" s="2"/>
      <c r="C152" s="2"/>
      <c r="D152" s="11"/>
      <c r="E152" s="11"/>
      <c r="F152" s="5"/>
      <c r="G152" s="26"/>
      <c r="H152" s="11"/>
      <c r="I152" s="11"/>
      <c r="J152" s="11"/>
      <c r="K152" s="11"/>
      <c r="L152" s="5"/>
      <c r="M152" s="26"/>
      <c r="N152" s="1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</row>
    <row r="153" spans="2:165" ht="15">
      <c r="B153" s="2"/>
      <c r="C153" s="2"/>
      <c r="D153" s="11"/>
      <c r="E153" s="11"/>
      <c r="F153" s="5"/>
      <c r="G153" s="26"/>
      <c r="H153" s="11"/>
      <c r="I153" s="11"/>
      <c r="J153" s="11"/>
      <c r="K153" s="11"/>
      <c r="L153" s="5"/>
      <c r="M153" s="26"/>
      <c r="N153" s="1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</row>
    <row r="154" spans="2:165" ht="15">
      <c r="B154" s="2"/>
      <c r="C154" s="2"/>
      <c r="D154" s="11"/>
      <c r="E154" s="11"/>
      <c r="F154" s="5"/>
      <c r="G154" s="26"/>
      <c r="H154" s="11"/>
      <c r="I154" s="11"/>
      <c r="J154" s="11"/>
      <c r="K154" s="11"/>
      <c r="L154" s="5"/>
      <c r="M154" s="26"/>
      <c r="N154" s="13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</row>
    <row r="155" spans="2:165" ht="15">
      <c r="B155" s="2"/>
      <c r="C155" s="2"/>
      <c r="D155" s="11"/>
      <c r="E155" s="11"/>
      <c r="F155" s="5"/>
      <c r="G155" s="26"/>
      <c r="H155" s="11"/>
      <c r="I155" s="11"/>
      <c r="J155" s="11"/>
      <c r="K155" s="11"/>
      <c r="L155" s="5"/>
      <c r="M155" s="26"/>
      <c r="N155" s="1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</row>
    <row r="156" spans="2:165" ht="15">
      <c r="B156" s="2"/>
      <c r="C156" s="2"/>
      <c r="D156" s="11"/>
      <c r="E156" s="11"/>
      <c r="F156" s="5"/>
      <c r="G156" s="26"/>
      <c r="H156" s="11"/>
      <c r="I156" s="11"/>
      <c r="J156" s="11"/>
      <c r="K156" s="11"/>
      <c r="L156" s="5"/>
      <c r="M156" s="26"/>
      <c r="N156" s="1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</row>
    <row r="157" spans="2:165" ht="15">
      <c r="B157" s="2"/>
      <c r="C157" s="2"/>
      <c r="D157" s="11"/>
      <c r="E157" s="11"/>
      <c r="F157" s="5"/>
      <c r="G157" s="26"/>
      <c r="H157" s="11"/>
      <c r="I157" s="11"/>
      <c r="J157" s="11"/>
      <c r="K157" s="11"/>
      <c r="L157" s="5"/>
      <c r="M157" s="26"/>
      <c r="N157" s="1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</row>
    <row r="158" spans="2:165" ht="15">
      <c r="B158" s="2"/>
      <c r="C158" s="2"/>
      <c r="D158" s="11"/>
      <c r="E158" s="11"/>
      <c r="F158" s="5"/>
      <c r="G158" s="26"/>
      <c r="H158" s="11"/>
      <c r="I158" s="11"/>
      <c r="J158" s="11"/>
      <c r="K158" s="11"/>
      <c r="L158" s="5"/>
      <c r="M158" s="26"/>
      <c r="N158" s="1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</row>
    <row r="159" spans="2:165" ht="15">
      <c r="B159" s="2"/>
      <c r="C159" s="2"/>
      <c r="D159" s="11"/>
      <c r="E159" s="11"/>
      <c r="F159" s="5"/>
      <c r="G159" s="26"/>
      <c r="H159" s="11"/>
      <c r="I159" s="11"/>
      <c r="J159" s="11"/>
      <c r="K159" s="11"/>
      <c r="L159" s="5"/>
      <c r="M159" s="26"/>
      <c r="N159" s="1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</row>
    <row r="160" spans="2:165" ht="15">
      <c r="B160" s="2"/>
      <c r="C160" s="2"/>
      <c r="D160" s="11"/>
      <c r="E160" s="11"/>
      <c r="F160" s="5"/>
      <c r="G160" s="26"/>
      <c r="H160" s="11"/>
      <c r="I160" s="11"/>
      <c r="J160" s="11"/>
      <c r="K160" s="11"/>
      <c r="L160" s="5"/>
      <c r="M160" s="26"/>
      <c r="N160" s="1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</row>
    <row r="161" spans="2:165" ht="15">
      <c r="B161" s="2"/>
      <c r="C161" s="2"/>
      <c r="D161" s="11"/>
      <c r="E161" s="11"/>
      <c r="F161" s="5"/>
      <c r="G161" s="26"/>
      <c r="H161" s="11"/>
      <c r="I161" s="11"/>
      <c r="J161" s="11"/>
      <c r="K161" s="11"/>
      <c r="L161" s="5"/>
      <c r="M161" s="26"/>
      <c r="N161" s="1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</row>
    <row r="162" spans="2:165" ht="15">
      <c r="B162" s="2"/>
      <c r="C162" s="2"/>
      <c r="D162" s="11"/>
      <c r="E162" s="11"/>
      <c r="F162" s="5"/>
      <c r="G162" s="26"/>
      <c r="H162" s="11"/>
      <c r="I162" s="11"/>
      <c r="J162" s="11"/>
      <c r="K162" s="11"/>
      <c r="L162" s="5"/>
      <c r="M162" s="26"/>
      <c r="N162" s="1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</row>
    <row r="163" spans="2:165" ht="15">
      <c r="B163" s="2"/>
      <c r="C163" s="2"/>
      <c r="D163" s="11"/>
      <c r="E163" s="11"/>
      <c r="F163" s="5"/>
      <c r="G163" s="26"/>
      <c r="H163" s="11"/>
      <c r="I163" s="11"/>
      <c r="J163" s="11"/>
      <c r="K163" s="11"/>
      <c r="L163" s="5"/>
      <c r="M163" s="26"/>
      <c r="N163" s="13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</row>
    <row r="164" spans="2:165" ht="15">
      <c r="B164" s="2"/>
      <c r="C164" s="2"/>
      <c r="D164" s="11"/>
      <c r="E164" s="11"/>
      <c r="F164" s="5"/>
      <c r="G164" s="26"/>
      <c r="H164" s="11"/>
      <c r="I164" s="11"/>
      <c r="J164" s="11"/>
      <c r="K164" s="11"/>
      <c r="L164" s="5"/>
      <c r="M164" s="26"/>
      <c r="N164" s="1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</row>
    <row r="165" spans="2:165" ht="15">
      <c r="B165" s="2"/>
      <c r="C165" s="2"/>
      <c r="D165" s="11"/>
      <c r="E165" s="11"/>
      <c r="F165" s="5"/>
      <c r="G165" s="26"/>
      <c r="H165" s="11"/>
      <c r="I165" s="11"/>
      <c r="J165" s="11"/>
      <c r="K165" s="11"/>
      <c r="L165" s="5"/>
      <c r="M165" s="26"/>
      <c r="N165" s="1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</row>
    <row r="166" spans="2:165" ht="15">
      <c r="B166" s="2"/>
      <c r="C166" s="2"/>
      <c r="D166" s="11"/>
      <c r="E166" s="11"/>
      <c r="F166" s="5"/>
      <c r="G166" s="26"/>
      <c r="H166" s="11"/>
      <c r="I166" s="11"/>
      <c r="J166" s="11"/>
      <c r="K166" s="11"/>
      <c r="L166" s="5"/>
      <c r="M166" s="26"/>
      <c r="N166" s="1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</row>
    <row r="167" spans="2:165" ht="15">
      <c r="B167" s="2"/>
      <c r="C167" s="2"/>
      <c r="D167" s="11"/>
      <c r="E167" s="11"/>
      <c r="F167" s="5"/>
      <c r="G167" s="26"/>
      <c r="H167" s="11"/>
      <c r="I167" s="11"/>
      <c r="J167" s="11"/>
      <c r="K167" s="11"/>
      <c r="L167" s="5"/>
      <c r="M167" s="26"/>
      <c r="N167" s="1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</row>
    <row r="168" spans="2:165" ht="15">
      <c r="B168" s="2"/>
      <c r="C168" s="2"/>
      <c r="D168" s="11"/>
      <c r="E168" s="11"/>
      <c r="F168" s="5"/>
      <c r="G168" s="26"/>
      <c r="H168" s="11"/>
      <c r="I168" s="11"/>
      <c r="J168" s="11"/>
      <c r="K168" s="11"/>
      <c r="L168" s="5"/>
      <c r="M168" s="26"/>
      <c r="N168" s="1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</row>
    <row r="169" spans="2:165" ht="15">
      <c r="B169" s="2"/>
      <c r="C169" s="2"/>
      <c r="D169" s="11"/>
      <c r="E169" s="11"/>
      <c r="F169" s="5"/>
      <c r="G169" s="26"/>
      <c r="H169" s="11"/>
      <c r="I169" s="11"/>
      <c r="J169" s="11"/>
      <c r="K169" s="11"/>
      <c r="L169" s="5"/>
      <c r="M169" s="26"/>
      <c r="N169" s="1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</row>
    <row r="170" spans="2:165" ht="15">
      <c r="B170" s="2"/>
      <c r="C170" s="2"/>
      <c r="D170" s="11"/>
      <c r="E170" s="11"/>
      <c r="F170" s="5"/>
      <c r="G170" s="26"/>
      <c r="H170" s="11"/>
      <c r="I170" s="11"/>
      <c r="J170" s="11"/>
      <c r="K170" s="11"/>
      <c r="L170" s="5"/>
      <c r="M170" s="26"/>
      <c r="N170" s="1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</row>
    <row r="171" spans="2:165" ht="15">
      <c r="B171" s="2"/>
      <c r="C171" s="2"/>
      <c r="D171" s="11"/>
      <c r="E171" s="11"/>
      <c r="F171" s="5"/>
      <c r="G171" s="26"/>
      <c r="H171" s="11"/>
      <c r="I171" s="11"/>
      <c r="J171" s="11"/>
      <c r="K171" s="11"/>
      <c r="L171" s="5"/>
      <c r="M171" s="26"/>
      <c r="N171" s="1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</row>
    <row r="172" spans="2:165" ht="15">
      <c r="B172" s="2"/>
      <c r="C172" s="2"/>
      <c r="D172" s="11"/>
      <c r="E172" s="11"/>
      <c r="F172" s="5"/>
      <c r="G172" s="26"/>
      <c r="H172" s="11"/>
      <c r="I172" s="11"/>
      <c r="J172" s="11"/>
      <c r="K172" s="11"/>
      <c r="L172" s="5"/>
      <c r="M172" s="26"/>
      <c r="N172" s="1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</row>
    <row r="173" spans="2:165" ht="15">
      <c r="B173" s="2"/>
      <c r="C173" s="2"/>
      <c r="D173" s="11"/>
      <c r="E173" s="11"/>
      <c r="F173" s="5"/>
      <c r="G173" s="26"/>
      <c r="H173" s="11"/>
      <c r="I173" s="11"/>
      <c r="J173" s="11"/>
      <c r="K173" s="11"/>
      <c r="L173" s="5"/>
      <c r="M173" s="26"/>
      <c r="N173" s="1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</row>
    <row r="174" spans="2:165" ht="15">
      <c r="B174" s="2"/>
      <c r="C174" s="2"/>
      <c r="D174" s="11"/>
      <c r="E174" s="11"/>
      <c r="F174" s="5"/>
      <c r="G174" s="26"/>
      <c r="H174" s="11"/>
      <c r="I174" s="11"/>
      <c r="J174" s="11"/>
      <c r="K174" s="11"/>
      <c r="L174" s="5"/>
      <c r="M174" s="26"/>
      <c r="N174" s="1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</row>
    <row r="175" spans="2:165" ht="15">
      <c r="B175" s="2"/>
      <c r="C175" s="2"/>
      <c r="D175" s="11"/>
      <c r="E175" s="11"/>
      <c r="F175" s="5"/>
      <c r="G175" s="26"/>
      <c r="H175" s="11"/>
      <c r="I175" s="11"/>
      <c r="J175" s="11"/>
      <c r="K175" s="11"/>
      <c r="L175" s="5"/>
      <c r="M175" s="26"/>
      <c r="N175" s="1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</row>
    <row r="176" spans="2:165" ht="15">
      <c r="B176" s="2"/>
      <c r="C176" s="2"/>
      <c r="D176" s="11"/>
      <c r="E176" s="11"/>
      <c r="F176" s="5"/>
      <c r="G176" s="26"/>
      <c r="H176" s="11"/>
      <c r="I176" s="11"/>
      <c r="J176" s="11"/>
      <c r="K176" s="11"/>
      <c r="L176" s="5"/>
      <c r="M176" s="26"/>
      <c r="N176" s="1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</row>
    <row r="177" spans="2:165" ht="15">
      <c r="B177" s="2"/>
      <c r="C177" s="2"/>
      <c r="D177" s="11"/>
      <c r="E177" s="11"/>
      <c r="F177" s="5"/>
      <c r="G177" s="26"/>
      <c r="H177" s="11"/>
      <c r="I177" s="11"/>
      <c r="J177" s="11"/>
      <c r="K177" s="11"/>
      <c r="L177" s="5"/>
      <c r="M177" s="26"/>
      <c r="N177" s="1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</row>
    <row r="178" spans="2:165" ht="15">
      <c r="B178" s="2"/>
      <c r="C178" s="2"/>
      <c r="D178" s="11"/>
      <c r="E178" s="11"/>
      <c r="F178" s="5"/>
      <c r="G178" s="26"/>
      <c r="H178" s="11"/>
      <c r="I178" s="11"/>
      <c r="J178" s="11"/>
      <c r="K178" s="11"/>
      <c r="L178" s="5"/>
      <c r="M178" s="26"/>
      <c r="N178" s="1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</row>
    <row r="179" spans="2:165" ht="15">
      <c r="B179" s="2"/>
      <c r="C179" s="2"/>
      <c r="D179" s="11"/>
      <c r="E179" s="11"/>
      <c r="F179" s="5"/>
      <c r="G179" s="26"/>
      <c r="H179" s="11"/>
      <c r="I179" s="11"/>
      <c r="J179" s="11"/>
      <c r="K179" s="11"/>
      <c r="L179" s="5"/>
      <c r="M179" s="26"/>
      <c r="N179" s="1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</row>
    <row r="180" spans="2:165" ht="15">
      <c r="B180" s="2"/>
      <c r="C180" s="2"/>
      <c r="D180" s="11"/>
      <c r="E180" s="11"/>
      <c r="F180" s="5"/>
      <c r="G180" s="26"/>
      <c r="H180" s="11"/>
      <c r="I180" s="11"/>
      <c r="J180" s="11"/>
      <c r="K180" s="11"/>
      <c r="L180" s="5"/>
      <c r="M180" s="26"/>
      <c r="N180" s="1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</row>
    <row r="181" spans="2:165" ht="15">
      <c r="B181" s="2"/>
      <c r="C181" s="2"/>
      <c r="D181" s="11"/>
      <c r="E181" s="11"/>
      <c r="F181" s="5"/>
      <c r="G181" s="26"/>
      <c r="H181" s="11"/>
      <c r="I181" s="11"/>
      <c r="J181" s="11"/>
      <c r="K181" s="11"/>
      <c r="L181" s="5"/>
      <c r="M181" s="26"/>
      <c r="N181" s="1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</row>
    <row r="182" spans="2:165" ht="15">
      <c r="B182" s="2"/>
      <c r="C182" s="2"/>
      <c r="D182" s="11"/>
      <c r="E182" s="11"/>
      <c r="F182" s="5"/>
      <c r="G182" s="26"/>
      <c r="H182" s="11"/>
      <c r="I182" s="11"/>
      <c r="J182" s="11"/>
      <c r="K182" s="11"/>
      <c r="L182" s="5"/>
      <c r="M182" s="26"/>
      <c r="N182" s="1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</row>
    <row r="183" spans="2:165" ht="15">
      <c r="B183" s="2"/>
      <c r="C183" s="2"/>
      <c r="D183" s="11"/>
      <c r="E183" s="11"/>
      <c r="F183" s="5"/>
      <c r="G183" s="26"/>
      <c r="H183" s="11"/>
      <c r="I183" s="11"/>
      <c r="J183" s="11"/>
      <c r="K183" s="11"/>
      <c r="L183" s="5"/>
      <c r="M183" s="26"/>
      <c r="N183" s="1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</row>
    <row r="184" spans="2:165" ht="15">
      <c r="B184" s="2"/>
      <c r="C184" s="2"/>
      <c r="D184" s="11"/>
      <c r="E184" s="11"/>
      <c r="F184" s="5"/>
      <c r="G184" s="26"/>
      <c r="H184" s="11"/>
      <c r="I184" s="11"/>
      <c r="J184" s="11"/>
      <c r="K184" s="11"/>
      <c r="L184" s="5"/>
      <c r="M184" s="26"/>
      <c r="N184" s="1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</row>
    <row r="185" spans="2:165" ht="15">
      <c r="B185" s="2"/>
      <c r="C185" s="2"/>
      <c r="D185" s="11"/>
      <c r="E185" s="11"/>
      <c r="F185" s="5"/>
      <c r="G185" s="26"/>
      <c r="H185" s="11"/>
      <c r="I185" s="11"/>
      <c r="J185" s="11"/>
      <c r="K185" s="11"/>
      <c r="L185" s="5"/>
      <c r="M185" s="26"/>
      <c r="N185" s="1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</row>
    <row r="186" spans="2:165" ht="15">
      <c r="B186" s="2"/>
      <c r="C186" s="2"/>
      <c r="D186" s="11"/>
      <c r="E186" s="11"/>
      <c r="F186" s="5"/>
      <c r="G186" s="26"/>
      <c r="H186" s="11"/>
      <c r="I186" s="11"/>
      <c r="J186" s="11"/>
      <c r="K186" s="11"/>
      <c r="L186" s="5"/>
      <c r="M186" s="26"/>
      <c r="N186" s="1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</row>
    <row r="187" spans="2:165" ht="15">
      <c r="B187" s="2"/>
      <c r="C187" s="2"/>
      <c r="D187" s="11"/>
      <c r="E187" s="11"/>
      <c r="F187" s="5"/>
      <c r="G187" s="26"/>
      <c r="H187" s="11"/>
      <c r="I187" s="11"/>
      <c r="J187" s="11"/>
      <c r="K187" s="11"/>
      <c r="L187" s="5"/>
      <c r="M187" s="26"/>
      <c r="N187" s="1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</row>
    <row r="188" spans="2:165" ht="15">
      <c r="B188" s="2"/>
      <c r="C188" s="2"/>
      <c r="D188" s="11"/>
      <c r="E188" s="11"/>
      <c r="F188" s="5"/>
      <c r="G188" s="26"/>
      <c r="H188" s="11"/>
      <c r="I188" s="11"/>
      <c r="J188" s="11"/>
      <c r="K188" s="11"/>
      <c r="L188" s="5"/>
      <c r="M188" s="26"/>
      <c r="N188" s="1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</row>
    <row r="189" spans="2:165" ht="15">
      <c r="B189" s="2"/>
      <c r="C189" s="2"/>
      <c r="D189" s="11"/>
      <c r="E189" s="11"/>
      <c r="F189" s="5"/>
      <c r="G189" s="26"/>
      <c r="H189" s="11"/>
      <c r="I189" s="11"/>
      <c r="J189" s="11"/>
      <c r="K189" s="11"/>
      <c r="L189" s="5"/>
      <c r="M189" s="26"/>
      <c r="N189" s="1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</row>
    <row r="190" spans="2:165" ht="15">
      <c r="B190" s="2"/>
      <c r="C190" s="2"/>
      <c r="D190" s="11"/>
      <c r="E190" s="11"/>
      <c r="F190" s="5"/>
      <c r="G190" s="26"/>
      <c r="H190" s="11"/>
      <c r="I190" s="11"/>
      <c r="J190" s="11"/>
      <c r="K190" s="11"/>
      <c r="L190" s="5"/>
      <c r="M190" s="26"/>
      <c r="N190" s="1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</row>
    <row r="191" spans="2:165" ht="15">
      <c r="B191" s="2"/>
      <c r="C191" s="2"/>
      <c r="D191" s="11"/>
      <c r="E191" s="11"/>
      <c r="F191" s="5"/>
      <c r="G191" s="26"/>
      <c r="H191" s="11"/>
      <c r="I191" s="11"/>
      <c r="J191" s="11"/>
      <c r="K191" s="11"/>
      <c r="L191" s="5"/>
      <c r="M191" s="26"/>
      <c r="N191" s="13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</row>
    <row r="192" spans="2:165" ht="15">
      <c r="B192" s="2"/>
      <c r="C192" s="2"/>
      <c r="D192" s="11"/>
      <c r="E192" s="11"/>
      <c r="F192" s="5"/>
      <c r="G192" s="26"/>
      <c r="H192" s="11"/>
      <c r="I192" s="11"/>
      <c r="J192" s="11"/>
      <c r="K192" s="11"/>
      <c r="L192" s="5"/>
      <c r="M192" s="26"/>
      <c r="N192" s="13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</row>
    <row r="193" spans="2:165" ht="15">
      <c r="B193" s="2"/>
      <c r="C193" s="2"/>
      <c r="D193" s="11"/>
      <c r="E193" s="11"/>
      <c r="F193" s="5"/>
      <c r="G193" s="26"/>
      <c r="H193" s="11"/>
      <c r="I193" s="11"/>
      <c r="J193" s="11"/>
      <c r="K193" s="11"/>
      <c r="L193" s="5"/>
      <c r="M193" s="26"/>
      <c r="N193" s="13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</row>
    <row r="194" spans="2:165" ht="15">
      <c r="B194" s="2"/>
      <c r="C194" s="2"/>
      <c r="D194" s="11"/>
      <c r="E194" s="11"/>
      <c r="F194" s="5"/>
      <c r="G194" s="26"/>
      <c r="H194" s="11"/>
      <c r="I194" s="11"/>
      <c r="J194" s="11"/>
      <c r="K194" s="11"/>
      <c r="L194" s="5"/>
      <c r="M194" s="26"/>
      <c r="N194" s="13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</row>
    <row r="195" spans="2:165" ht="15">
      <c r="B195" s="2"/>
      <c r="C195" s="2"/>
      <c r="D195" s="11"/>
      <c r="E195" s="11"/>
      <c r="F195" s="5"/>
      <c r="G195" s="26"/>
      <c r="H195" s="11"/>
      <c r="I195" s="11"/>
      <c r="J195" s="11"/>
      <c r="K195" s="11"/>
      <c r="L195" s="5"/>
      <c r="M195" s="26"/>
      <c r="N195" s="13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</row>
    <row r="196" spans="2:165" ht="15">
      <c r="B196" s="2"/>
      <c r="C196" s="2"/>
      <c r="D196" s="11"/>
      <c r="E196" s="11"/>
      <c r="F196" s="5"/>
      <c r="G196" s="26"/>
      <c r="H196" s="11"/>
      <c r="I196" s="11"/>
      <c r="J196" s="11"/>
      <c r="K196" s="11"/>
      <c r="L196" s="5"/>
      <c r="M196" s="26"/>
      <c r="N196" s="1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</row>
    <row r="197" spans="2:165" ht="15">
      <c r="B197" s="2"/>
      <c r="C197" s="2"/>
      <c r="D197" s="11"/>
      <c r="E197" s="11"/>
      <c r="F197" s="5"/>
      <c r="G197" s="26"/>
      <c r="H197" s="11"/>
      <c r="I197" s="11"/>
      <c r="J197" s="11"/>
      <c r="K197" s="11"/>
      <c r="L197" s="5"/>
      <c r="M197" s="26"/>
      <c r="N197" s="1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</row>
    <row r="198" spans="2:165" ht="15">
      <c r="B198" s="2"/>
      <c r="C198" s="2"/>
      <c r="D198" s="11"/>
      <c r="E198" s="11"/>
      <c r="F198" s="5"/>
      <c r="G198" s="26"/>
      <c r="H198" s="11"/>
      <c r="I198" s="11"/>
      <c r="J198" s="11"/>
      <c r="K198" s="11"/>
      <c r="L198" s="5"/>
      <c r="M198" s="26"/>
      <c r="N198" s="1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</row>
    <row r="199" spans="2:165" ht="15">
      <c r="B199" s="2"/>
      <c r="C199" s="2"/>
      <c r="D199" s="11"/>
      <c r="E199" s="11"/>
      <c r="F199" s="5"/>
      <c r="G199" s="26"/>
      <c r="H199" s="11"/>
      <c r="I199" s="11"/>
      <c r="J199" s="11"/>
      <c r="K199" s="11"/>
      <c r="L199" s="5"/>
      <c r="M199" s="26"/>
      <c r="N199" s="1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</row>
    <row r="200" spans="2:165" ht="15">
      <c r="B200" s="2"/>
      <c r="C200" s="2"/>
      <c r="D200" s="11"/>
      <c r="E200" s="11"/>
      <c r="F200" s="5"/>
      <c r="G200" s="26"/>
      <c r="H200" s="11"/>
      <c r="I200" s="11"/>
      <c r="J200" s="11"/>
      <c r="K200" s="11"/>
      <c r="L200" s="5"/>
      <c r="M200" s="26"/>
      <c r="N200" s="1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</row>
    <row r="201" spans="2:165" ht="15">
      <c r="B201" s="2"/>
      <c r="C201" s="2"/>
      <c r="D201" s="11"/>
      <c r="E201" s="11"/>
      <c r="F201" s="5"/>
      <c r="G201" s="26"/>
      <c r="H201" s="11"/>
      <c r="I201" s="11"/>
      <c r="J201" s="11"/>
      <c r="K201" s="11"/>
      <c r="L201" s="5"/>
      <c r="M201" s="26"/>
      <c r="N201" s="1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</row>
    <row r="202" spans="2:165" ht="15">
      <c r="B202" s="2"/>
      <c r="C202" s="2"/>
      <c r="D202" s="11"/>
      <c r="E202" s="11"/>
      <c r="F202" s="5"/>
      <c r="G202" s="26"/>
      <c r="H202" s="11"/>
      <c r="I202" s="11"/>
      <c r="J202" s="11"/>
      <c r="K202" s="11"/>
      <c r="L202" s="5"/>
      <c r="M202" s="26"/>
      <c r="N202" s="1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</row>
    <row r="203" spans="2:165" ht="15">
      <c r="B203" s="2"/>
      <c r="C203" s="2"/>
      <c r="D203" s="11"/>
      <c r="E203" s="11"/>
      <c r="F203" s="5"/>
      <c r="G203" s="26"/>
      <c r="H203" s="11"/>
      <c r="I203" s="11"/>
      <c r="J203" s="11"/>
      <c r="K203" s="11"/>
      <c r="L203" s="5"/>
      <c r="M203" s="26"/>
      <c r="N203" s="1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</row>
    <row r="204" spans="2:165" ht="15">
      <c r="B204" s="2"/>
      <c r="C204" s="2"/>
      <c r="D204" s="11"/>
      <c r="E204" s="11"/>
      <c r="F204" s="5"/>
      <c r="G204" s="26"/>
      <c r="H204" s="11"/>
      <c r="I204" s="11"/>
      <c r="J204" s="11"/>
      <c r="K204" s="11"/>
      <c r="L204" s="5"/>
      <c r="M204" s="26"/>
      <c r="N204" s="1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</row>
    <row r="205" spans="2:165" ht="15">
      <c r="B205" s="2"/>
      <c r="C205" s="2"/>
      <c r="D205" s="11"/>
      <c r="E205" s="11"/>
      <c r="F205" s="5"/>
      <c r="G205" s="26"/>
      <c r="H205" s="11"/>
      <c r="I205" s="11"/>
      <c r="J205" s="11"/>
      <c r="K205" s="11"/>
      <c r="L205" s="5"/>
      <c r="M205" s="26"/>
      <c r="N205" s="1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</row>
    <row r="206" spans="2:165" ht="15">
      <c r="B206" s="2"/>
      <c r="C206" s="2"/>
      <c r="D206" s="11"/>
      <c r="E206" s="11"/>
      <c r="F206" s="5"/>
      <c r="G206" s="26"/>
      <c r="H206" s="11"/>
      <c r="I206" s="11"/>
      <c r="J206" s="11"/>
      <c r="K206" s="11"/>
      <c r="L206" s="5"/>
      <c r="M206" s="26"/>
      <c r="N206" s="1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</row>
    <row r="207" spans="2:165" ht="15">
      <c r="B207" s="2"/>
      <c r="C207" s="2"/>
      <c r="D207" s="11"/>
      <c r="E207" s="11"/>
      <c r="F207" s="5"/>
      <c r="G207" s="26"/>
      <c r="H207" s="11"/>
      <c r="I207" s="11"/>
      <c r="J207" s="11"/>
      <c r="K207" s="11"/>
      <c r="L207" s="5"/>
      <c r="M207" s="26"/>
      <c r="N207" s="1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</row>
    <row r="208" spans="2:165" ht="15">
      <c r="B208" s="2"/>
      <c r="C208" s="2"/>
      <c r="D208" s="11"/>
      <c r="E208" s="11"/>
      <c r="F208" s="5"/>
      <c r="G208" s="26"/>
      <c r="H208" s="11"/>
      <c r="I208" s="11"/>
      <c r="J208" s="11"/>
      <c r="K208" s="11"/>
      <c r="L208" s="5"/>
      <c r="M208" s="26"/>
      <c r="N208" s="1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</row>
    <row r="209" spans="2:165" ht="15">
      <c r="B209" s="2"/>
      <c r="C209" s="2"/>
      <c r="D209" s="11"/>
      <c r="E209" s="11"/>
      <c r="F209" s="5"/>
      <c r="G209" s="26"/>
      <c r="H209" s="11"/>
      <c r="I209" s="11"/>
      <c r="J209" s="11"/>
      <c r="K209" s="11"/>
      <c r="L209" s="5"/>
      <c r="M209" s="26"/>
      <c r="N209" s="1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</row>
    <row r="210" spans="2:165" ht="15">
      <c r="B210" s="2"/>
      <c r="C210" s="2"/>
      <c r="D210" s="11"/>
      <c r="E210" s="11"/>
      <c r="F210" s="5"/>
      <c r="G210" s="26"/>
      <c r="H210" s="11"/>
      <c r="I210" s="11"/>
      <c r="J210" s="11"/>
      <c r="K210" s="11"/>
      <c r="L210" s="5"/>
      <c r="M210" s="26"/>
      <c r="N210" s="1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</row>
    <row r="211" spans="2:165" ht="15">
      <c r="B211" s="2"/>
      <c r="C211" s="2"/>
      <c r="D211" s="11"/>
      <c r="E211" s="11"/>
      <c r="F211" s="5"/>
      <c r="G211" s="26"/>
      <c r="H211" s="11"/>
      <c r="I211" s="11"/>
      <c r="J211" s="11"/>
      <c r="K211" s="11"/>
      <c r="L211" s="5"/>
      <c r="M211" s="26"/>
      <c r="N211" s="1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</row>
    <row r="212" spans="2:165" ht="15">
      <c r="B212" s="2"/>
      <c r="C212" s="2"/>
      <c r="D212" s="11"/>
      <c r="E212" s="11"/>
      <c r="F212" s="5"/>
      <c r="G212" s="26"/>
      <c r="H212" s="11"/>
      <c r="I212" s="11"/>
      <c r="J212" s="11"/>
      <c r="K212" s="11"/>
      <c r="L212" s="5"/>
      <c r="M212" s="26"/>
      <c r="N212" s="1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</row>
    <row r="213" spans="2:165" ht="15">
      <c r="B213" s="2"/>
      <c r="C213" s="2"/>
      <c r="D213" s="11"/>
      <c r="E213" s="11"/>
      <c r="F213" s="5"/>
      <c r="G213" s="26"/>
      <c r="H213" s="11"/>
      <c r="I213" s="11"/>
      <c r="J213" s="11"/>
      <c r="K213" s="11"/>
      <c r="L213" s="5"/>
      <c r="M213" s="26"/>
      <c r="N213" s="1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</row>
    <row r="214" spans="2:165" ht="15">
      <c r="B214" s="2"/>
      <c r="C214" s="2"/>
      <c r="D214" s="11"/>
      <c r="E214" s="11"/>
      <c r="F214" s="5"/>
      <c r="G214" s="26"/>
      <c r="H214" s="11"/>
      <c r="I214" s="11"/>
      <c r="J214" s="11"/>
      <c r="K214" s="11"/>
      <c r="L214" s="5"/>
      <c r="M214" s="26"/>
      <c r="N214" s="1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</row>
    <row r="215" spans="2:165" ht="15">
      <c r="B215" s="2"/>
      <c r="C215" s="2"/>
      <c r="D215" s="11"/>
      <c r="E215" s="11"/>
      <c r="F215" s="5"/>
      <c r="G215" s="26"/>
      <c r="H215" s="11"/>
      <c r="I215" s="11"/>
      <c r="J215" s="11"/>
      <c r="K215" s="11"/>
      <c r="L215" s="5"/>
      <c r="M215" s="26"/>
      <c r="N215" s="1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</row>
    <row r="216" spans="2:165" ht="15">
      <c r="B216" s="2"/>
      <c r="C216" s="2"/>
      <c r="D216" s="11"/>
      <c r="E216" s="11"/>
      <c r="F216" s="5"/>
      <c r="G216" s="26"/>
      <c r="H216" s="11"/>
      <c r="I216" s="11"/>
      <c r="J216" s="11"/>
      <c r="K216" s="11"/>
      <c r="L216" s="5"/>
      <c r="M216" s="26"/>
      <c r="N216" s="1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</row>
    <row r="217" spans="2:165" ht="15">
      <c r="B217" s="2"/>
      <c r="C217" s="2"/>
      <c r="D217" s="11"/>
      <c r="E217" s="11"/>
      <c r="F217" s="5"/>
      <c r="G217" s="26"/>
      <c r="H217" s="11"/>
      <c r="I217" s="11"/>
      <c r="J217" s="11"/>
      <c r="K217" s="11"/>
      <c r="L217" s="5"/>
      <c r="M217" s="26"/>
      <c r="N217" s="1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</row>
    <row r="218" spans="2:165" ht="15">
      <c r="B218" s="2"/>
      <c r="C218" s="2"/>
      <c r="D218" s="11"/>
      <c r="E218" s="11"/>
      <c r="F218" s="5"/>
      <c r="G218" s="26"/>
      <c r="H218" s="11"/>
      <c r="I218" s="11"/>
      <c r="J218" s="11"/>
      <c r="K218" s="11"/>
      <c r="L218" s="5"/>
      <c r="M218" s="26"/>
      <c r="N218" s="1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</row>
    <row r="219" spans="2:165" ht="15">
      <c r="B219" s="2"/>
      <c r="C219" s="2"/>
      <c r="D219" s="11"/>
      <c r="E219" s="11"/>
      <c r="F219" s="5"/>
      <c r="G219" s="26"/>
      <c r="H219" s="11"/>
      <c r="I219" s="11"/>
      <c r="J219" s="11"/>
      <c r="K219" s="11"/>
      <c r="L219" s="5"/>
      <c r="M219" s="26"/>
      <c r="N219" s="1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</row>
    <row r="220" spans="2:165" ht="15">
      <c r="B220" s="2"/>
      <c r="C220" s="2"/>
      <c r="D220" s="11"/>
      <c r="E220" s="11"/>
      <c r="F220" s="5"/>
      <c r="G220" s="26"/>
      <c r="H220" s="11"/>
      <c r="I220" s="11"/>
      <c r="J220" s="11"/>
      <c r="K220" s="11"/>
      <c r="L220" s="5"/>
      <c r="M220" s="26"/>
      <c r="N220" s="1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</row>
    <row r="221" spans="2:165" ht="15">
      <c r="B221" s="2"/>
      <c r="C221" s="2"/>
      <c r="D221" s="11"/>
      <c r="E221" s="11"/>
      <c r="F221" s="5"/>
      <c r="G221" s="26"/>
      <c r="H221" s="11"/>
      <c r="I221" s="11"/>
      <c r="J221" s="11"/>
      <c r="K221" s="11"/>
      <c r="L221" s="5"/>
      <c r="M221" s="26"/>
      <c r="N221" s="1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</row>
    <row r="222" spans="2:165" ht="15">
      <c r="B222" s="2"/>
      <c r="C222" s="2"/>
      <c r="D222" s="11"/>
      <c r="E222" s="11"/>
      <c r="F222" s="5"/>
      <c r="G222" s="26"/>
      <c r="H222" s="11"/>
      <c r="I222" s="11"/>
      <c r="J222" s="11"/>
      <c r="K222" s="11"/>
      <c r="L222" s="5"/>
      <c r="M222" s="26"/>
      <c r="N222" s="1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</row>
    <row r="223" spans="2:165" ht="15">
      <c r="B223" s="2"/>
      <c r="C223" s="2"/>
      <c r="D223" s="11"/>
      <c r="E223" s="11"/>
      <c r="F223" s="5"/>
      <c r="G223" s="26"/>
      <c r="H223" s="11"/>
      <c r="I223" s="11"/>
      <c r="J223" s="11"/>
      <c r="K223" s="11"/>
      <c r="L223" s="5"/>
      <c r="M223" s="26"/>
      <c r="N223" s="1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</row>
    <row r="224" spans="2:165" ht="15">
      <c r="B224" s="2"/>
      <c r="C224" s="2"/>
      <c r="D224" s="11"/>
      <c r="E224" s="11"/>
      <c r="F224" s="5"/>
      <c r="G224" s="26"/>
      <c r="H224" s="11"/>
      <c r="I224" s="11"/>
      <c r="J224" s="11"/>
      <c r="K224" s="11"/>
      <c r="L224" s="5"/>
      <c r="M224" s="26"/>
      <c r="N224" s="1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</row>
    <row r="225" spans="2:165" ht="15">
      <c r="B225" s="2"/>
      <c r="C225" s="2"/>
      <c r="D225" s="11"/>
      <c r="E225" s="11"/>
      <c r="F225" s="5"/>
      <c r="G225" s="26"/>
      <c r="H225" s="11"/>
      <c r="I225" s="11"/>
      <c r="J225" s="11"/>
      <c r="K225" s="11"/>
      <c r="L225" s="5"/>
      <c r="M225" s="26"/>
      <c r="N225" s="1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</row>
    <row r="226" spans="2:165" ht="15">
      <c r="B226" s="2"/>
      <c r="C226" s="2"/>
      <c r="D226" s="11"/>
      <c r="E226" s="11"/>
      <c r="F226" s="5"/>
      <c r="G226" s="26"/>
      <c r="H226" s="11"/>
      <c r="I226" s="11"/>
      <c r="J226" s="11"/>
      <c r="K226" s="11"/>
      <c r="L226" s="5"/>
      <c r="M226" s="26"/>
      <c r="N226" s="1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</row>
    <row r="227" spans="2:165" ht="15">
      <c r="B227" s="2"/>
      <c r="C227" s="2"/>
      <c r="D227" s="11"/>
      <c r="E227" s="11"/>
      <c r="F227" s="5"/>
      <c r="G227" s="26"/>
      <c r="H227" s="11"/>
      <c r="I227" s="11"/>
      <c r="J227" s="11"/>
      <c r="K227" s="11"/>
      <c r="L227" s="5"/>
      <c r="M227" s="26"/>
      <c r="N227" s="1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</row>
    <row r="228" spans="2:165" ht="15">
      <c r="B228" s="2"/>
      <c r="C228" s="2"/>
      <c r="D228" s="11"/>
      <c r="E228" s="11"/>
      <c r="F228" s="5"/>
      <c r="G228" s="26"/>
      <c r="H228" s="11"/>
      <c r="I228" s="11"/>
      <c r="J228" s="11"/>
      <c r="K228" s="11"/>
      <c r="L228" s="5"/>
      <c r="M228" s="26"/>
      <c r="N228" s="1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</row>
    <row r="229" spans="2:165" ht="15">
      <c r="B229" s="2"/>
      <c r="C229" s="2"/>
      <c r="D229" s="11"/>
      <c r="E229" s="11"/>
      <c r="F229" s="5"/>
      <c r="G229" s="26"/>
      <c r="H229" s="11"/>
      <c r="I229" s="11"/>
      <c r="J229" s="11"/>
      <c r="K229" s="11"/>
      <c r="L229" s="5"/>
      <c r="M229" s="26"/>
      <c r="N229" s="1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</row>
    <row r="230" spans="2:165" ht="15">
      <c r="B230" s="2"/>
      <c r="C230" s="2"/>
      <c r="D230" s="11"/>
      <c r="E230" s="11"/>
      <c r="F230" s="5"/>
      <c r="G230" s="26"/>
      <c r="H230" s="11"/>
      <c r="I230" s="11"/>
      <c r="J230" s="11"/>
      <c r="K230" s="11"/>
      <c r="L230" s="5"/>
      <c r="M230" s="26"/>
      <c r="N230" s="1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</row>
    <row r="231" spans="2:165" ht="15">
      <c r="B231" s="2"/>
      <c r="C231" s="2"/>
      <c r="D231" s="11"/>
      <c r="E231" s="11"/>
      <c r="F231" s="5"/>
      <c r="G231" s="26"/>
      <c r="H231" s="11"/>
      <c r="I231" s="11"/>
      <c r="J231" s="11"/>
      <c r="K231" s="11"/>
      <c r="L231" s="5"/>
      <c r="M231" s="26"/>
      <c r="N231" s="1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</row>
    <row r="232" spans="2:165" ht="15">
      <c r="B232" s="2"/>
      <c r="C232" s="2"/>
      <c r="D232" s="11"/>
      <c r="E232" s="11"/>
      <c r="F232" s="5"/>
      <c r="G232" s="26"/>
      <c r="H232" s="11"/>
      <c r="I232" s="11"/>
      <c r="J232" s="11"/>
      <c r="K232" s="11"/>
      <c r="L232" s="5"/>
      <c r="M232" s="26"/>
      <c r="N232" s="1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</row>
    <row r="233" spans="2:165" ht="15">
      <c r="B233" s="2"/>
      <c r="C233" s="2"/>
      <c r="D233" s="11"/>
      <c r="E233" s="11"/>
      <c r="F233" s="5"/>
      <c r="G233" s="26"/>
      <c r="H233" s="11"/>
      <c r="I233" s="11"/>
      <c r="J233" s="11"/>
      <c r="K233" s="11"/>
      <c r="L233" s="5"/>
      <c r="M233" s="26"/>
      <c r="N233" s="1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</row>
    <row r="234" spans="2:165" ht="15">
      <c r="B234" s="2"/>
      <c r="C234" s="2"/>
      <c r="D234" s="11"/>
      <c r="E234" s="11"/>
      <c r="F234" s="5"/>
      <c r="G234" s="26"/>
      <c r="H234" s="11"/>
      <c r="I234" s="11"/>
      <c r="J234" s="11"/>
      <c r="K234" s="11"/>
      <c r="L234" s="5"/>
      <c r="M234" s="26"/>
      <c r="N234" s="1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</row>
    <row r="235" spans="2:165" ht="15">
      <c r="B235" s="2"/>
      <c r="C235" s="2"/>
      <c r="D235" s="11"/>
      <c r="E235" s="11"/>
      <c r="F235" s="5"/>
      <c r="G235" s="26"/>
      <c r="H235" s="11"/>
      <c r="I235" s="11"/>
      <c r="J235" s="11"/>
      <c r="K235" s="11"/>
      <c r="L235" s="5"/>
      <c r="M235" s="26"/>
      <c r="N235" s="1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</row>
    <row r="236" spans="2:165" ht="15">
      <c r="B236" s="2"/>
      <c r="C236" s="2"/>
      <c r="D236" s="11"/>
      <c r="E236" s="11"/>
      <c r="F236" s="5"/>
      <c r="G236" s="26"/>
      <c r="H236" s="11"/>
      <c r="I236" s="11"/>
      <c r="J236" s="11"/>
      <c r="K236" s="11"/>
      <c r="L236" s="5"/>
      <c r="M236" s="26"/>
      <c r="N236" s="1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</row>
    <row r="237" spans="2:165" ht="15">
      <c r="B237" s="2"/>
      <c r="C237" s="2"/>
      <c r="D237" s="11"/>
      <c r="E237" s="11"/>
      <c r="F237" s="5"/>
      <c r="G237" s="26"/>
      <c r="H237" s="11"/>
      <c r="I237" s="11"/>
      <c r="J237" s="11"/>
      <c r="K237" s="11"/>
      <c r="L237" s="5"/>
      <c r="M237" s="26"/>
      <c r="N237" s="1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</row>
    <row r="238" spans="2:165" ht="15">
      <c r="B238" s="2"/>
      <c r="C238" s="2"/>
      <c r="D238" s="11"/>
      <c r="E238" s="11"/>
      <c r="F238" s="5"/>
      <c r="G238" s="26"/>
      <c r="H238" s="11"/>
      <c r="I238" s="11"/>
      <c r="J238" s="11"/>
      <c r="K238" s="11"/>
      <c r="L238" s="5"/>
      <c r="M238" s="26"/>
      <c r="N238" s="1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</row>
    <row r="239" spans="2:165" ht="15">
      <c r="B239" s="2"/>
      <c r="C239" s="2"/>
      <c r="D239" s="11"/>
      <c r="E239" s="11"/>
      <c r="F239" s="5"/>
      <c r="G239" s="26"/>
      <c r="H239" s="11"/>
      <c r="I239" s="11"/>
      <c r="J239" s="11"/>
      <c r="K239" s="11"/>
      <c r="L239" s="5"/>
      <c r="M239" s="26"/>
      <c r="N239" s="1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</row>
    <row r="240" spans="2:165" ht="15">
      <c r="B240" s="2"/>
      <c r="C240" s="2"/>
      <c r="D240" s="11"/>
      <c r="E240" s="11"/>
      <c r="F240" s="5"/>
      <c r="G240" s="26"/>
      <c r="H240" s="11"/>
      <c r="I240" s="11"/>
      <c r="J240" s="11"/>
      <c r="K240" s="11"/>
      <c r="L240" s="5"/>
      <c r="M240" s="26"/>
      <c r="N240" s="1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</row>
    <row r="241" spans="2:165" ht="15">
      <c r="B241" s="2"/>
      <c r="C241" s="2"/>
      <c r="D241" s="11"/>
      <c r="E241" s="11"/>
      <c r="F241" s="5"/>
      <c r="G241" s="26"/>
      <c r="H241" s="11"/>
      <c r="I241" s="11"/>
      <c r="J241" s="11"/>
      <c r="K241" s="11"/>
      <c r="L241" s="5"/>
      <c r="M241" s="26"/>
      <c r="N241" s="1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</row>
    <row r="242" spans="2:165" ht="15">
      <c r="B242" s="2"/>
      <c r="C242" s="2"/>
      <c r="D242" s="11"/>
      <c r="E242" s="11"/>
      <c r="F242" s="5"/>
      <c r="G242" s="26"/>
      <c r="H242" s="11"/>
      <c r="I242" s="11"/>
      <c r="J242" s="11"/>
      <c r="K242" s="11"/>
      <c r="L242" s="5"/>
      <c r="M242" s="26"/>
      <c r="N242" s="1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</row>
    <row r="243" spans="2:165" ht="15">
      <c r="B243" s="2"/>
      <c r="C243" s="2"/>
      <c r="D243" s="11"/>
      <c r="E243" s="11"/>
      <c r="F243" s="5"/>
      <c r="G243" s="26"/>
      <c r="H243" s="11"/>
      <c r="I243" s="11"/>
      <c r="J243" s="11"/>
      <c r="K243" s="11"/>
      <c r="L243" s="5"/>
      <c r="M243" s="26"/>
      <c r="N243" s="1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</row>
    <row r="244" spans="2:165" ht="15">
      <c r="B244" s="2"/>
      <c r="C244" s="2"/>
      <c r="D244" s="11"/>
      <c r="E244" s="11"/>
      <c r="F244" s="5"/>
      <c r="G244" s="26"/>
      <c r="H244" s="11"/>
      <c r="I244" s="11"/>
      <c r="J244" s="11"/>
      <c r="K244" s="11"/>
      <c r="L244" s="5"/>
      <c r="M244" s="26"/>
      <c r="N244" s="1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</row>
    <row r="245" spans="2:165" ht="15">
      <c r="B245" s="2"/>
      <c r="C245" s="2"/>
      <c r="D245" s="11"/>
      <c r="E245" s="11"/>
      <c r="F245" s="5"/>
      <c r="G245" s="26"/>
      <c r="H245" s="11"/>
      <c r="I245" s="11"/>
      <c r="J245" s="11"/>
      <c r="K245" s="11"/>
      <c r="L245" s="5"/>
      <c r="M245" s="26"/>
      <c r="N245" s="1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</row>
    <row r="246" spans="2:165" ht="15">
      <c r="B246" s="2"/>
      <c r="C246" s="2"/>
      <c r="D246" s="11"/>
      <c r="E246" s="11"/>
      <c r="F246" s="5"/>
      <c r="G246" s="26"/>
      <c r="H246" s="11"/>
      <c r="I246" s="11"/>
      <c r="J246" s="11"/>
      <c r="K246" s="11"/>
      <c r="L246" s="5"/>
      <c r="M246" s="26"/>
      <c r="N246" s="1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</row>
    <row r="247" spans="2:165" ht="15">
      <c r="B247" s="2"/>
      <c r="C247" s="2"/>
      <c r="D247" s="11"/>
      <c r="E247" s="11"/>
      <c r="F247" s="5"/>
      <c r="G247" s="26"/>
      <c r="H247" s="11"/>
      <c r="I247" s="11"/>
      <c r="J247" s="11"/>
      <c r="K247" s="11"/>
      <c r="L247" s="5"/>
      <c r="M247" s="26"/>
      <c r="N247" s="1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</row>
    <row r="248" spans="2:165" ht="15">
      <c r="B248" s="2"/>
      <c r="C248" s="2"/>
      <c r="D248" s="11"/>
      <c r="E248" s="11"/>
      <c r="F248" s="5"/>
      <c r="G248" s="26"/>
      <c r="H248" s="11"/>
      <c r="I248" s="11"/>
      <c r="J248" s="11"/>
      <c r="K248" s="11"/>
      <c r="L248" s="5"/>
      <c r="M248" s="26"/>
      <c r="N248" s="1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</row>
    <row r="249" spans="2:165" ht="15">
      <c r="B249" s="2"/>
      <c r="C249" s="2"/>
      <c r="D249" s="11"/>
      <c r="E249" s="11"/>
      <c r="F249" s="5"/>
      <c r="G249" s="26"/>
      <c r="H249" s="11"/>
      <c r="I249" s="11"/>
      <c r="J249" s="11"/>
      <c r="K249" s="11"/>
      <c r="L249" s="5"/>
      <c r="M249" s="26"/>
      <c r="N249" s="1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</row>
    <row r="250" spans="2:165" ht="15">
      <c r="B250" s="2"/>
      <c r="C250" s="2"/>
      <c r="D250" s="11"/>
      <c r="E250" s="11"/>
      <c r="F250" s="5"/>
      <c r="G250" s="26"/>
      <c r="H250" s="11"/>
      <c r="I250" s="11"/>
      <c r="J250" s="11"/>
      <c r="K250" s="11"/>
      <c r="L250" s="5"/>
      <c r="M250" s="26"/>
      <c r="N250" s="1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</row>
    <row r="251" spans="2:165" ht="15">
      <c r="B251" s="2"/>
      <c r="C251" s="2"/>
      <c r="D251" s="11"/>
      <c r="E251" s="11"/>
      <c r="F251" s="5"/>
      <c r="G251" s="26"/>
      <c r="H251" s="11"/>
      <c r="I251" s="11"/>
      <c r="J251" s="11"/>
      <c r="K251" s="11"/>
      <c r="L251" s="5"/>
      <c r="M251" s="26"/>
      <c r="N251" s="1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</row>
    <row r="252" spans="2:165" ht="15">
      <c r="B252" s="2"/>
      <c r="C252" s="2"/>
      <c r="D252" s="11"/>
      <c r="E252" s="11"/>
      <c r="F252" s="5"/>
      <c r="G252" s="26"/>
      <c r="H252" s="11"/>
      <c r="I252" s="11"/>
      <c r="J252" s="11"/>
      <c r="K252" s="11"/>
      <c r="L252" s="5"/>
      <c r="M252" s="26"/>
      <c r="N252" s="1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</row>
    <row r="253" spans="2:165" ht="15">
      <c r="B253" s="2"/>
      <c r="C253" s="2"/>
      <c r="D253" s="11"/>
      <c r="E253" s="11"/>
      <c r="F253" s="5"/>
      <c r="G253" s="26"/>
      <c r="H253" s="11"/>
      <c r="I253" s="11"/>
      <c r="J253" s="11"/>
      <c r="K253" s="11"/>
      <c r="L253" s="5"/>
      <c r="M253" s="26"/>
      <c r="N253" s="1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</row>
    <row r="254" spans="2:165" ht="15">
      <c r="B254" s="2"/>
      <c r="C254" s="2"/>
      <c r="D254" s="11"/>
      <c r="E254" s="11"/>
      <c r="F254" s="5"/>
      <c r="G254" s="26"/>
      <c r="H254" s="11"/>
      <c r="I254" s="11"/>
      <c r="J254" s="11"/>
      <c r="K254" s="11"/>
      <c r="L254" s="5"/>
      <c r="M254" s="26"/>
      <c r="N254" s="1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</row>
    <row r="255" spans="2:165" ht="15">
      <c r="B255" s="2"/>
      <c r="C255" s="2"/>
      <c r="D255" s="11"/>
      <c r="E255" s="11"/>
      <c r="F255" s="5"/>
      <c r="G255" s="26"/>
      <c r="H255" s="11"/>
      <c r="I255" s="11"/>
      <c r="J255" s="11"/>
      <c r="K255" s="11"/>
      <c r="L255" s="5"/>
      <c r="M255" s="26"/>
      <c r="N255" s="1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</row>
    <row r="256" spans="2:165" ht="15">
      <c r="B256" s="2"/>
      <c r="C256" s="2"/>
      <c r="D256" s="11"/>
      <c r="E256" s="11"/>
      <c r="F256" s="5"/>
      <c r="G256" s="26"/>
      <c r="H256" s="11"/>
      <c r="I256" s="11"/>
      <c r="J256" s="11"/>
      <c r="K256" s="11"/>
      <c r="L256" s="5"/>
      <c r="M256" s="26"/>
      <c r="N256" s="1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</row>
    <row r="257" spans="2:165" ht="15">
      <c r="B257" s="2"/>
      <c r="C257" s="2"/>
      <c r="D257" s="11"/>
      <c r="E257" s="11"/>
      <c r="F257" s="5"/>
      <c r="G257" s="26"/>
      <c r="H257" s="11"/>
      <c r="I257" s="11"/>
      <c r="J257" s="11"/>
      <c r="K257" s="11"/>
      <c r="L257" s="5"/>
      <c r="M257" s="26"/>
      <c r="N257" s="1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</row>
    <row r="258" spans="2:165" ht="15">
      <c r="B258" s="2"/>
      <c r="C258" s="2"/>
      <c r="D258" s="11"/>
      <c r="E258" s="11"/>
      <c r="F258" s="5"/>
      <c r="G258" s="26"/>
      <c r="H258" s="11"/>
      <c r="I258" s="11"/>
      <c r="J258" s="11"/>
      <c r="K258" s="11"/>
      <c r="L258" s="5"/>
      <c r="M258" s="26"/>
      <c r="N258" s="1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</row>
    <row r="259" spans="2:165" ht="15">
      <c r="B259" s="2"/>
      <c r="C259" s="2"/>
      <c r="D259" s="11"/>
      <c r="E259" s="11"/>
      <c r="F259" s="5"/>
      <c r="G259" s="26"/>
      <c r="H259" s="11"/>
      <c r="I259" s="11"/>
      <c r="J259" s="11"/>
      <c r="K259" s="11"/>
      <c r="L259" s="5"/>
      <c r="M259" s="26"/>
      <c r="N259" s="1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</row>
    <row r="260" spans="2:165" ht="15">
      <c r="B260" s="2"/>
      <c r="C260" s="2"/>
      <c r="D260" s="11"/>
      <c r="E260" s="11"/>
      <c r="F260" s="5"/>
      <c r="G260" s="26"/>
      <c r="H260" s="11"/>
      <c r="I260" s="11"/>
      <c r="J260" s="11"/>
      <c r="K260" s="11"/>
      <c r="L260" s="5"/>
      <c r="M260" s="26"/>
      <c r="N260" s="1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</row>
    <row r="261" spans="2:165" ht="15">
      <c r="B261" s="2"/>
      <c r="C261" s="2"/>
      <c r="D261" s="11"/>
      <c r="E261" s="11"/>
      <c r="F261" s="5"/>
      <c r="G261" s="26"/>
      <c r="H261" s="11"/>
      <c r="I261" s="11"/>
      <c r="J261" s="11"/>
      <c r="K261" s="11"/>
      <c r="L261" s="5"/>
      <c r="M261" s="26"/>
      <c r="N261" s="1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</row>
    <row r="262" spans="2:165" ht="15">
      <c r="B262" s="2"/>
      <c r="C262" s="2"/>
      <c r="D262" s="11"/>
      <c r="E262" s="11"/>
      <c r="F262" s="5"/>
      <c r="G262" s="26"/>
      <c r="H262" s="11"/>
      <c r="I262" s="11"/>
      <c r="J262" s="11"/>
      <c r="K262" s="11"/>
      <c r="L262" s="5"/>
      <c r="M262" s="26"/>
      <c r="N262" s="1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</row>
    <row r="263" spans="2:165" ht="15">
      <c r="B263" s="2"/>
      <c r="C263" s="2"/>
      <c r="D263" s="11"/>
      <c r="E263" s="11"/>
      <c r="F263" s="5"/>
      <c r="G263" s="26"/>
      <c r="H263" s="11"/>
      <c r="I263" s="11"/>
      <c r="J263" s="11"/>
      <c r="K263" s="11"/>
      <c r="L263" s="5"/>
      <c r="M263" s="26"/>
      <c r="N263" s="1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</row>
    <row r="264" spans="2:165" ht="15">
      <c r="B264" s="2"/>
      <c r="C264" s="2"/>
      <c r="D264" s="11"/>
      <c r="E264" s="11"/>
      <c r="F264" s="5"/>
      <c r="G264" s="26"/>
      <c r="H264" s="11"/>
      <c r="I264" s="11"/>
      <c r="J264" s="11"/>
      <c r="K264" s="11"/>
      <c r="L264" s="5"/>
      <c r="M264" s="26"/>
      <c r="N264" s="1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</row>
    <row r="265" spans="2:165" ht="15">
      <c r="B265" s="2"/>
      <c r="C265" s="2"/>
      <c r="D265" s="11"/>
      <c r="E265" s="11"/>
      <c r="F265" s="5"/>
      <c r="G265" s="26"/>
      <c r="H265" s="11"/>
      <c r="I265" s="11"/>
      <c r="J265" s="11"/>
      <c r="K265" s="11"/>
      <c r="L265" s="5"/>
      <c r="M265" s="26"/>
      <c r="N265" s="1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</row>
    <row r="266" spans="2:165" ht="15">
      <c r="B266" s="2"/>
      <c r="C266" s="2"/>
      <c r="D266" s="11"/>
      <c r="E266" s="11"/>
      <c r="F266" s="5"/>
      <c r="G266" s="26"/>
      <c r="H266" s="11"/>
      <c r="I266" s="11"/>
      <c r="J266" s="11"/>
      <c r="K266" s="11"/>
      <c r="L266" s="5"/>
      <c r="M266" s="26"/>
      <c r="N266" s="1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</row>
    <row r="267" spans="2:165" ht="15">
      <c r="B267" s="2"/>
      <c r="C267" s="2"/>
      <c r="D267" s="11"/>
      <c r="E267" s="11"/>
      <c r="F267" s="5"/>
      <c r="G267" s="26"/>
      <c r="H267" s="11"/>
      <c r="I267" s="11"/>
      <c r="J267" s="11"/>
      <c r="K267" s="11"/>
      <c r="L267" s="5"/>
      <c r="M267" s="26"/>
      <c r="N267" s="1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</row>
    <row r="268" spans="2:165" ht="15">
      <c r="B268" s="2"/>
      <c r="C268" s="2"/>
      <c r="D268" s="11"/>
      <c r="E268" s="11"/>
      <c r="F268" s="5"/>
      <c r="G268" s="26"/>
      <c r="H268" s="11"/>
      <c r="I268" s="11"/>
      <c r="J268" s="11"/>
      <c r="K268" s="11"/>
      <c r="L268" s="5"/>
      <c r="M268" s="26"/>
      <c r="N268" s="1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</row>
    <row r="269" spans="2:165" ht="15">
      <c r="B269" s="2"/>
      <c r="C269" s="2"/>
      <c r="D269" s="11"/>
      <c r="E269" s="11"/>
      <c r="F269" s="5"/>
      <c r="G269" s="26"/>
      <c r="H269" s="11"/>
      <c r="I269" s="11"/>
      <c r="J269" s="11"/>
      <c r="K269" s="11"/>
      <c r="L269" s="5"/>
      <c r="M269" s="26"/>
      <c r="N269" s="1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</row>
    <row r="270" spans="2:165" ht="15">
      <c r="B270" s="2"/>
      <c r="C270" s="2"/>
      <c r="D270" s="11"/>
      <c r="E270" s="11"/>
      <c r="F270" s="5"/>
      <c r="G270" s="26"/>
      <c r="H270" s="11"/>
      <c r="I270" s="11"/>
      <c r="J270" s="11"/>
      <c r="K270" s="11"/>
      <c r="L270" s="5"/>
      <c r="M270" s="26"/>
      <c r="N270" s="1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</row>
    <row r="271" spans="2:165" ht="15">
      <c r="B271" s="2"/>
      <c r="C271" s="2"/>
      <c r="D271" s="11"/>
      <c r="E271" s="11"/>
      <c r="F271" s="5"/>
      <c r="G271" s="26"/>
      <c r="H271" s="11"/>
      <c r="I271" s="11"/>
      <c r="J271" s="11"/>
      <c r="K271" s="11"/>
      <c r="L271" s="5"/>
      <c r="M271" s="26"/>
      <c r="N271" s="1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</row>
    <row r="272" spans="2:165" ht="15">
      <c r="B272" s="2"/>
      <c r="C272" s="2"/>
      <c r="D272" s="11"/>
      <c r="E272" s="11"/>
      <c r="F272" s="5"/>
      <c r="G272" s="26"/>
      <c r="H272" s="11"/>
      <c r="I272" s="11"/>
      <c r="J272" s="11"/>
      <c r="K272" s="11"/>
      <c r="L272" s="5"/>
      <c r="M272" s="26"/>
      <c r="N272" s="1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</row>
    <row r="273" spans="2:165" ht="15">
      <c r="B273" s="2"/>
      <c r="C273" s="2"/>
      <c r="D273" s="11"/>
      <c r="E273" s="11"/>
      <c r="F273" s="5"/>
      <c r="G273" s="26"/>
      <c r="H273" s="11"/>
      <c r="I273" s="11"/>
      <c r="J273" s="11"/>
      <c r="K273" s="11"/>
      <c r="L273" s="5"/>
      <c r="M273" s="26"/>
      <c r="N273" s="1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</row>
    <row r="274" spans="2:165" ht="15">
      <c r="B274" s="2"/>
      <c r="C274" s="2"/>
      <c r="D274" s="11"/>
      <c r="E274" s="11"/>
      <c r="F274" s="5"/>
      <c r="G274" s="26"/>
      <c r="H274" s="11"/>
      <c r="I274" s="11"/>
      <c r="J274" s="11"/>
      <c r="K274" s="11"/>
      <c r="L274" s="5"/>
      <c r="M274" s="26"/>
      <c r="N274" s="1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</row>
    <row r="275" spans="2:165" ht="15">
      <c r="B275" s="2"/>
      <c r="C275" s="2"/>
      <c r="D275" s="11"/>
      <c r="E275" s="11"/>
      <c r="F275" s="5"/>
      <c r="G275" s="26"/>
      <c r="H275" s="11"/>
      <c r="I275" s="11"/>
      <c r="J275" s="11"/>
      <c r="K275" s="11"/>
      <c r="L275" s="5"/>
      <c r="M275" s="26"/>
      <c r="N275" s="1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</row>
    <row r="276" spans="2:165" ht="15">
      <c r="B276" s="2"/>
      <c r="C276" s="2"/>
      <c r="D276" s="11"/>
      <c r="E276" s="11"/>
      <c r="F276" s="5"/>
      <c r="G276" s="26"/>
      <c r="H276" s="11"/>
      <c r="I276" s="11"/>
      <c r="J276" s="11"/>
      <c r="K276" s="11"/>
      <c r="L276" s="5"/>
      <c r="M276" s="26"/>
      <c r="N276" s="1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</row>
    <row r="277" spans="2:165" ht="15">
      <c r="B277" s="2"/>
      <c r="C277" s="2"/>
      <c r="D277" s="11"/>
      <c r="E277" s="11"/>
      <c r="F277" s="5"/>
      <c r="G277" s="26"/>
      <c r="H277" s="11"/>
      <c r="I277" s="11"/>
      <c r="J277" s="11"/>
      <c r="K277" s="11"/>
      <c r="L277" s="5"/>
      <c r="M277" s="26"/>
      <c r="N277" s="1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</row>
    <row r="278" spans="2:165" ht="15">
      <c r="B278" s="2"/>
      <c r="C278" s="2"/>
      <c r="D278" s="11"/>
      <c r="E278" s="11"/>
      <c r="F278" s="5"/>
      <c r="G278" s="26"/>
      <c r="H278" s="11"/>
      <c r="I278" s="11"/>
      <c r="J278" s="11"/>
      <c r="K278" s="11"/>
      <c r="L278" s="5"/>
      <c r="M278" s="26"/>
      <c r="N278" s="1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</row>
    <row r="279" spans="2:165" ht="15">
      <c r="B279" s="2"/>
      <c r="C279" s="2"/>
      <c r="D279" s="11"/>
      <c r="E279" s="11"/>
      <c r="F279" s="5"/>
      <c r="G279" s="26"/>
      <c r="H279" s="11"/>
      <c r="I279" s="11"/>
      <c r="J279" s="11"/>
      <c r="K279" s="11"/>
      <c r="L279" s="5"/>
      <c r="M279" s="26"/>
      <c r="N279" s="1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</row>
    <row r="280" spans="2:165" ht="15">
      <c r="B280" s="2"/>
      <c r="C280" s="2"/>
      <c r="D280" s="11"/>
      <c r="E280" s="11"/>
      <c r="F280" s="5"/>
      <c r="G280" s="26"/>
      <c r="H280" s="11"/>
      <c r="I280" s="11"/>
      <c r="J280" s="11"/>
      <c r="K280" s="11"/>
      <c r="L280" s="5"/>
      <c r="M280" s="26"/>
      <c r="N280" s="1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</row>
    <row r="281" spans="2:165" ht="15">
      <c r="B281" s="2"/>
      <c r="C281" s="2"/>
      <c r="D281" s="11"/>
      <c r="E281" s="11"/>
      <c r="F281" s="5"/>
      <c r="G281" s="26"/>
      <c r="H281" s="11"/>
      <c r="I281" s="11"/>
      <c r="J281" s="11"/>
      <c r="K281" s="11"/>
      <c r="L281" s="5"/>
      <c r="M281" s="26"/>
      <c r="N281" s="1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</row>
    <row r="282" spans="2:165" ht="15">
      <c r="B282" s="2"/>
      <c r="C282" s="2"/>
      <c r="D282" s="11"/>
      <c r="E282" s="11"/>
      <c r="F282" s="5"/>
      <c r="G282" s="26"/>
      <c r="H282" s="11"/>
      <c r="I282" s="11"/>
      <c r="J282" s="11"/>
      <c r="K282" s="11"/>
      <c r="L282" s="5"/>
      <c r="M282" s="26"/>
      <c r="N282" s="1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</row>
    <row r="283" spans="2:165" ht="15">
      <c r="B283" s="2"/>
      <c r="C283" s="2"/>
      <c r="D283" s="11"/>
      <c r="E283" s="11"/>
      <c r="F283" s="5"/>
      <c r="G283" s="26"/>
      <c r="H283" s="11"/>
      <c r="I283" s="11"/>
      <c r="J283" s="11"/>
      <c r="K283" s="11"/>
      <c r="L283" s="5"/>
      <c r="M283" s="26"/>
      <c r="N283" s="1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</row>
    <row r="284" spans="2:165" ht="15">
      <c r="B284" s="2"/>
      <c r="C284" s="2"/>
      <c r="D284" s="11"/>
      <c r="E284" s="11"/>
      <c r="F284" s="5"/>
      <c r="G284" s="26"/>
      <c r="H284" s="11"/>
      <c r="I284" s="11"/>
      <c r="J284" s="11"/>
      <c r="K284" s="11"/>
      <c r="L284" s="5"/>
      <c r="M284" s="26"/>
      <c r="N284" s="1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</row>
    <row r="285" spans="2:165" ht="15">
      <c r="B285" s="2"/>
      <c r="C285" s="2"/>
      <c r="D285" s="11"/>
      <c r="E285" s="11"/>
      <c r="F285" s="5"/>
      <c r="G285" s="26"/>
      <c r="H285" s="11"/>
      <c r="I285" s="11"/>
      <c r="J285" s="11"/>
      <c r="K285" s="11"/>
      <c r="L285" s="5"/>
      <c r="M285" s="26"/>
      <c r="N285" s="1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</row>
    <row r="286" spans="2:165" ht="15">
      <c r="B286" s="2"/>
      <c r="C286" s="2"/>
      <c r="D286" s="11"/>
      <c r="E286" s="11"/>
      <c r="F286" s="5"/>
      <c r="G286" s="26"/>
      <c r="H286" s="11"/>
      <c r="I286" s="11"/>
      <c r="J286" s="11"/>
      <c r="K286" s="11"/>
      <c r="L286" s="5"/>
      <c r="M286" s="26"/>
      <c r="N286" s="1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</row>
  </sheetData>
  <sheetProtection/>
  <autoFilter ref="B1:N8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2006-09-28T05:33:49Z</dcterms:created>
  <dcterms:modified xsi:type="dcterms:W3CDTF">2018-04-28T23:41:58Z</dcterms:modified>
  <cp:category/>
  <cp:version/>
  <cp:contentType/>
  <cp:contentStatus/>
</cp:coreProperties>
</file>